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120" tabRatio="500" activeTab="2"/>
  </bookViews>
  <sheets>
    <sheet name="Short term impact" sheetId="1" r:id="rId1"/>
    <sheet name="Long term impact" sheetId="2" r:id="rId2"/>
    <sheet name="Overall values" sheetId="4" r:id="rId3"/>
  </sheets>
  <calcPr calcId="140001" refMode="R1C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7" i="2" l="1"/>
  <c r="H88" i="2"/>
  <c r="H90" i="2"/>
  <c r="J90" i="2"/>
  <c r="D59" i="4"/>
  <c r="H94" i="2"/>
  <c r="H95" i="2"/>
  <c r="J95" i="2"/>
  <c r="D60" i="4"/>
  <c r="H99" i="2"/>
  <c r="H100" i="2"/>
  <c r="J100" i="2"/>
  <c r="D61" i="4"/>
  <c r="E63" i="4"/>
  <c r="F60" i="2"/>
  <c r="F64" i="2"/>
  <c r="J64" i="2"/>
  <c r="D54" i="4"/>
  <c r="H66" i="2"/>
  <c r="H68" i="2"/>
  <c r="H69" i="2"/>
  <c r="J69" i="2"/>
  <c r="D55" i="4"/>
  <c r="H71" i="2"/>
  <c r="H72" i="2"/>
  <c r="H73" i="2"/>
  <c r="H74" i="2"/>
  <c r="J74" i="2"/>
  <c r="D56" i="4"/>
  <c r="H76" i="2"/>
  <c r="H77" i="2"/>
  <c r="H78" i="2"/>
  <c r="H79" i="2"/>
  <c r="J79" i="2"/>
  <c r="D57" i="4"/>
  <c r="H81" i="2"/>
  <c r="H83" i="2"/>
  <c r="H84" i="2"/>
  <c r="J84" i="2"/>
  <c r="D58" i="4"/>
  <c r="E58" i="4"/>
  <c r="F47" i="2"/>
  <c r="F80" i="1"/>
  <c r="J47" i="2"/>
  <c r="D50" i="4"/>
  <c r="H49" i="2"/>
  <c r="H50" i="2"/>
  <c r="H51" i="2"/>
  <c r="H52" i="2"/>
  <c r="J52" i="2"/>
  <c r="D51" i="4"/>
  <c r="F56" i="2"/>
  <c r="J56" i="2"/>
  <c r="D52" i="4"/>
  <c r="J60" i="2"/>
  <c r="D53" i="4"/>
  <c r="E53" i="4"/>
  <c r="H37" i="2"/>
  <c r="H38" i="2"/>
  <c r="J38" i="2"/>
  <c r="D48" i="4"/>
  <c r="H41" i="2"/>
  <c r="H42" i="2"/>
  <c r="H43" i="2"/>
  <c r="J43" i="2"/>
  <c r="D49" i="4"/>
  <c r="E49" i="4"/>
  <c r="F22" i="2"/>
  <c r="J22" i="2"/>
  <c r="D44" i="4"/>
  <c r="F24" i="2"/>
  <c r="J24" i="2"/>
  <c r="D45" i="4"/>
  <c r="F29" i="2"/>
  <c r="J29" i="2"/>
  <c r="D46" i="4"/>
  <c r="E46" i="4"/>
  <c r="F8" i="2"/>
  <c r="J8" i="2"/>
  <c r="D42" i="4"/>
  <c r="F12" i="2"/>
  <c r="J12" i="2"/>
  <c r="D43" i="4"/>
  <c r="E43" i="4"/>
  <c r="H102" i="2"/>
  <c r="H105" i="2"/>
  <c r="J105" i="2"/>
  <c r="D62" i="4"/>
  <c r="H107" i="2"/>
  <c r="H110" i="2"/>
  <c r="J110" i="2"/>
  <c r="D63" i="4"/>
  <c r="D65" i="4"/>
  <c r="D66" i="4"/>
  <c r="D67" i="4"/>
  <c r="E67" i="4"/>
  <c r="D69" i="4"/>
  <c r="H24" i="2"/>
  <c r="H29" i="2"/>
  <c r="G29" i="2"/>
  <c r="C63" i="4"/>
  <c r="C62" i="4"/>
  <c r="H97" i="2"/>
  <c r="C61" i="4"/>
  <c r="H92" i="2"/>
  <c r="C60" i="4"/>
  <c r="C59" i="4"/>
  <c r="C58" i="4"/>
  <c r="C57" i="4"/>
  <c r="C56" i="4"/>
  <c r="C55" i="4"/>
  <c r="C54" i="4"/>
  <c r="G60" i="2"/>
  <c r="C53" i="4"/>
  <c r="G56" i="2"/>
  <c r="C52" i="4"/>
  <c r="C51" i="4"/>
  <c r="F52" i="2"/>
  <c r="C50" i="4"/>
  <c r="F43" i="2"/>
  <c r="C49" i="4"/>
  <c r="F38" i="2"/>
  <c r="C48" i="4"/>
  <c r="F33" i="2"/>
  <c r="J33" i="2"/>
  <c r="C47" i="4"/>
  <c r="C45" i="4"/>
  <c r="G43" i="2"/>
  <c r="G38" i="2"/>
  <c r="H33" i="2"/>
  <c r="G24" i="2"/>
  <c r="C46" i="4"/>
  <c r="C44" i="4"/>
  <c r="G12" i="2"/>
  <c r="H12" i="2"/>
  <c r="C43" i="4"/>
  <c r="C42" i="4"/>
  <c r="D68" i="4"/>
  <c r="H125" i="1"/>
  <c r="H129" i="1"/>
  <c r="H116" i="1"/>
  <c r="H140" i="1"/>
  <c r="H135" i="1"/>
  <c r="H80" i="1"/>
  <c r="F86" i="1"/>
  <c r="J86" i="1"/>
  <c r="D18" i="4"/>
  <c r="F28" i="1"/>
  <c r="J28" i="1"/>
  <c r="D6" i="4"/>
  <c r="F19" i="1"/>
  <c r="J19" i="1"/>
  <c r="D3" i="4"/>
  <c r="F23" i="1"/>
  <c r="J23" i="1"/>
  <c r="D4" i="4"/>
  <c r="D5" i="4"/>
  <c r="F36" i="1"/>
  <c r="J36" i="1"/>
  <c r="D7" i="4"/>
  <c r="F41" i="1"/>
  <c r="J41" i="1"/>
  <c r="D8" i="4"/>
  <c r="G37" i="1"/>
  <c r="G38" i="1"/>
  <c r="G39" i="1"/>
  <c r="G40" i="1"/>
  <c r="G42" i="1"/>
  <c r="G43" i="1"/>
  <c r="G45" i="1"/>
  <c r="J45" i="1"/>
  <c r="D10" i="4"/>
  <c r="F51" i="1"/>
  <c r="J51" i="1"/>
  <c r="D11" i="4"/>
  <c r="F55" i="1"/>
  <c r="J55" i="1"/>
  <c r="D12" i="4"/>
  <c r="F59" i="1"/>
  <c r="J59" i="1"/>
  <c r="D13" i="4"/>
  <c r="F63" i="1"/>
  <c r="J63" i="1"/>
  <c r="D14" i="4"/>
  <c r="F67" i="1"/>
  <c r="J67" i="1"/>
  <c r="D15" i="4"/>
  <c r="J80" i="1"/>
  <c r="D16" i="4"/>
  <c r="F83" i="1"/>
  <c r="J83" i="1"/>
  <c r="D17" i="4"/>
  <c r="F90" i="1"/>
  <c r="J90" i="1"/>
  <c r="D19" i="4"/>
  <c r="F94" i="1"/>
  <c r="J94" i="1"/>
  <c r="D20" i="4"/>
  <c r="F102" i="1"/>
  <c r="C21" i="4"/>
  <c r="G95" i="1"/>
  <c r="G96" i="1"/>
  <c r="G98" i="1"/>
  <c r="G99" i="1"/>
  <c r="G102" i="1"/>
  <c r="G103" i="1"/>
  <c r="G104" i="1"/>
  <c r="F108" i="1"/>
  <c r="J108" i="1"/>
  <c r="D23" i="4"/>
  <c r="F111" i="1"/>
  <c r="F113" i="1"/>
  <c r="H115" i="1"/>
  <c r="H117" i="1"/>
  <c r="F122" i="1"/>
  <c r="J122" i="1"/>
  <c r="D27" i="4"/>
  <c r="D28" i="4"/>
  <c r="D29" i="4"/>
  <c r="H133" i="1"/>
  <c r="H134" i="1"/>
  <c r="H136" i="1"/>
  <c r="H138" i="1"/>
  <c r="H139" i="1"/>
  <c r="G141" i="1"/>
  <c r="F141" i="1"/>
  <c r="G136" i="1"/>
  <c r="F136" i="1"/>
  <c r="G118" i="1"/>
  <c r="F118" i="1"/>
  <c r="C29" i="4"/>
  <c r="C28" i="4"/>
  <c r="C27" i="4"/>
  <c r="C24" i="4"/>
  <c r="H102" i="1"/>
  <c r="H104" i="1"/>
  <c r="C20" i="4"/>
  <c r="C19" i="4"/>
  <c r="C18" i="4"/>
  <c r="C16" i="4"/>
  <c r="C15" i="4"/>
  <c r="C14" i="4"/>
  <c r="C12" i="4"/>
  <c r="C13" i="4"/>
  <c r="C11" i="4"/>
  <c r="C10" i="4"/>
  <c r="C8" i="4"/>
  <c r="C7" i="4"/>
  <c r="C6" i="4"/>
  <c r="C5" i="4"/>
  <c r="C4" i="4"/>
  <c r="C3" i="4"/>
  <c r="F110" i="2"/>
  <c r="F105" i="2"/>
  <c r="F100" i="2"/>
  <c r="F95" i="2"/>
  <c r="G110" i="2"/>
  <c r="H109" i="2"/>
  <c r="H108" i="2"/>
  <c r="G105" i="2"/>
  <c r="H104" i="2"/>
  <c r="H103" i="2"/>
  <c r="G100" i="2"/>
  <c r="H98" i="2"/>
  <c r="G95" i="2"/>
  <c r="H93" i="2"/>
  <c r="F90" i="2"/>
  <c r="G90" i="2"/>
  <c r="F84" i="2"/>
  <c r="G84" i="2"/>
  <c r="F79" i="2"/>
  <c r="G79" i="2"/>
  <c r="F74" i="2"/>
  <c r="G74" i="2"/>
  <c r="F69" i="2"/>
  <c r="G69" i="2"/>
  <c r="H64" i="2"/>
  <c r="G64" i="2"/>
  <c r="H60" i="2"/>
  <c r="H56" i="2"/>
  <c r="G47" i="2"/>
  <c r="G52" i="2"/>
  <c r="H47" i="2"/>
  <c r="G33" i="2"/>
  <c r="H28" i="1"/>
  <c r="H22" i="2"/>
  <c r="G22" i="2"/>
  <c r="H8" i="2"/>
  <c r="G8" i="2"/>
  <c r="H122" i="1"/>
  <c r="G122" i="1"/>
  <c r="H113" i="1"/>
  <c r="G113" i="1"/>
  <c r="G109" i="1"/>
  <c r="G111" i="1"/>
  <c r="H108" i="1"/>
  <c r="H111" i="1"/>
  <c r="G108" i="1"/>
  <c r="H94" i="1"/>
  <c r="G94" i="1"/>
  <c r="H90" i="1"/>
  <c r="G90" i="1"/>
  <c r="H86" i="1"/>
  <c r="G86" i="1"/>
  <c r="H83" i="1"/>
  <c r="G80" i="1"/>
  <c r="G83" i="1"/>
  <c r="H67" i="1"/>
  <c r="G51" i="1"/>
  <c r="G55" i="1"/>
  <c r="G59" i="1"/>
  <c r="G63" i="1"/>
  <c r="G67" i="1"/>
  <c r="H63" i="1"/>
  <c r="H59" i="1"/>
  <c r="H55" i="1"/>
  <c r="H51" i="1"/>
  <c r="H45" i="1"/>
  <c r="H40" i="1"/>
  <c r="H39" i="1"/>
  <c r="H38" i="1"/>
  <c r="H36" i="1"/>
  <c r="H23" i="1"/>
  <c r="H19" i="1"/>
  <c r="G19" i="1"/>
  <c r="G41" i="1"/>
  <c r="F43" i="1"/>
  <c r="J113" i="1"/>
  <c r="D25" i="4"/>
  <c r="C25" i="4"/>
  <c r="J111" i="1"/>
  <c r="D24" i="4"/>
  <c r="H41" i="1"/>
  <c r="H43" i="1"/>
  <c r="H118" i="1"/>
  <c r="H141" i="1"/>
  <c r="J141" i="1"/>
  <c r="D31" i="4"/>
  <c r="C22" i="4"/>
  <c r="J104" i="1"/>
  <c r="D22" i="4"/>
  <c r="C26" i="4"/>
  <c r="J118" i="1"/>
  <c r="D26" i="4"/>
  <c r="C30" i="4"/>
  <c r="J136" i="1"/>
  <c r="D30" i="4"/>
  <c r="J43" i="1"/>
  <c r="D9" i="4"/>
  <c r="C9" i="4"/>
  <c r="C23" i="4"/>
  <c r="J102" i="1"/>
  <c r="D21" i="4"/>
  <c r="C17" i="4"/>
  <c r="D37" i="4"/>
  <c r="D36" i="4"/>
  <c r="C31" i="4"/>
  <c r="D34" i="4"/>
  <c r="D33" i="4"/>
  <c r="D35" i="4"/>
  <c r="E35" i="4"/>
</calcChain>
</file>

<file path=xl/comments1.xml><?xml version="1.0" encoding="utf-8"?>
<comments xmlns="http://schemas.openxmlformats.org/spreadsheetml/2006/main">
  <authors>
    <author>Ana</author>
  </authors>
  <commentList>
    <comment ref="K101" authorId="0">
      <text>
        <r>
          <rPr>
            <b/>
            <sz val="9"/>
            <color rgb="FF000000"/>
            <rFont val="Tahoma"/>
            <family val="2"/>
          </rPr>
          <t>Ana: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the same as previous comment</t>
        </r>
      </text>
    </comment>
  </commentList>
</comments>
</file>

<file path=xl/sharedStrings.xml><?xml version="1.0" encoding="utf-8"?>
<sst xmlns="http://schemas.openxmlformats.org/spreadsheetml/2006/main" count="701" uniqueCount="436">
  <si>
    <t>Description</t>
  </si>
  <si>
    <t>Target groups/</t>
  </si>
  <si>
    <t>Potential benficiaries</t>
  </si>
  <si>
    <t>Quantitative indicators</t>
  </si>
  <si>
    <t>Value</t>
  </si>
  <si>
    <t>Number</t>
  </si>
  <si>
    <t>IESP network established and maintained</t>
  </si>
  <si>
    <t>1.1: MNEE HEIs management</t>
  </si>
  <si>
    <t>1.2 MNE HEIs teaching/research staff</t>
  </si>
  <si>
    <t>I.1.2. 1 benchmark report</t>
  </si>
  <si>
    <t>Achieved</t>
  </si>
  <si>
    <t>I.1.3. 1 impact analysis</t>
  </si>
  <si>
    <t>I.1.4. 2 external evaluation reports</t>
  </si>
  <si>
    <t>y (1)/n (0)/half (0,5)</t>
  </si>
  <si>
    <t>I.1.5. 2 project reports</t>
  </si>
  <si>
    <t>link</t>
  </si>
  <si>
    <t>1.4. MNE HEIs students</t>
  </si>
  <si>
    <t>1.3. MNE HEIs IT and administrative staff</t>
  </si>
  <si>
    <t>1.5. Public administration representatives</t>
  </si>
  <si>
    <t>1.6. EU universities' staff</t>
  </si>
  <si>
    <t>1.7 International students</t>
  </si>
  <si>
    <t>I.1.1. At least 10 joint events(3 project meetings, trainings, dissemination)</t>
  </si>
  <si>
    <t>1 Face-to-face study meeting at UL (20-21 February, 2020)</t>
  </si>
  <si>
    <t>1 On-line study meeting at UCA-F (June 3, 2020)</t>
  </si>
  <si>
    <t>1 On-line study meeting at UCA (July 24, 2020)</t>
  </si>
  <si>
    <t>http://www.iesp.ucg.ac.me/uploaded/files/IESP_Report%20on%20the%20study%20visit%20to%20the%20University%20of%20Ljubljana%281%29.pdf</t>
  </si>
  <si>
    <t>https://www.iesp.ucg.ac.me/page.php?id=12</t>
  </si>
  <si>
    <t>1 On-line training on summer school by UCA (November 9 &amp; 11, 2020)</t>
  </si>
  <si>
    <t>1 Kick-off meeting (January 15-16, 2020)</t>
  </si>
  <si>
    <t>https://www.iesp.ucg.ac.me/uploaded/files/Minutes%20of%20the%20Kick-off%20Meeting%283%29-1%281%29.pdf</t>
  </si>
  <si>
    <t>Project Management Board (PMB) meeting (May 18, 2020)</t>
  </si>
  <si>
    <t>PMB meeting (November 13, 2020)</t>
  </si>
  <si>
    <t>Final PMB meeting (November 9-10, 2022)</t>
  </si>
  <si>
    <t xml:space="preserve">No. of </t>
  </si>
  <si>
    <t>attentants</t>
  </si>
  <si>
    <t>No. of</t>
  </si>
  <si>
    <t>Institutions</t>
  </si>
  <si>
    <t>PMB meeting (February 25, 2021)</t>
  </si>
  <si>
    <t>Notes</t>
  </si>
  <si>
    <t>The seminar was open to KA107 partners of UCA; 15 instituions outside the consortium + 35 attendants</t>
  </si>
  <si>
    <t>Quality Board (QB) online meeting (19/06/2020)</t>
  </si>
  <si>
    <t>1 benchmark report UoM</t>
  </si>
  <si>
    <t>https://www.iesp.ucg.ac.me/uploaded/files/UoM%20Benchmarking%20-%20Final%20document.pdf</t>
  </si>
  <si>
    <t>https://www.iesp.ucg.ac.me/uploaded/files/University%20Mediterranean%20-%20Benchmarking%20analysis.pdf</t>
  </si>
  <si>
    <t>Quality Board (QB) online meeting (November/2022)</t>
  </si>
  <si>
    <t>1 impact analysis to be delivered (end of project)</t>
  </si>
  <si>
    <t>1 Study visit to UCA on May 2022</t>
  </si>
  <si>
    <t>1 Review on EU HEIs models (WP1)</t>
  </si>
  <si>
    <t>1 First report on procurement of equipment (WP2)</t>
  </si>
  <si>
    <t>1 report on the state-of-the-art of redesign of websites in English (WP2)</t>
  </si>
  <si>
    <t>https://www.iesp.ucg.ac.me/uploaded/files/Minutes-Workshop-Strategic%20planning-16%20and%2018%20June%202020.pdf</t>
  </si>
  <si>
    <t xml:space="preserve">https://www.iesp.ucg.ac.me/uploaded/files/Review%20on%20EU%20HEIs%20models%20of%20legal%20and%20administrative%20framework%20in%20regard%20to%20interna tionalization%20of%20education%20FINALE%285%29%281%29.pdf </t>
  </si>
  <si>
    <t>1 report on the online workshop on strategic planning (UL; 16&amp;18 July, 2020) (WP2)</t>
  </si>
  <si>
    <t>1 report on the online training internationalisation on research and innovation (UCA-F; 16&amp;18 July, 2020) (WP2)</t>
  </si>
  <si>
    <t>1 report on the on-line training on summer Schools by UL (WP3)</t>
  </si>
  <si>
    <t>1 report on the online training of Staff by UCA</t>
  </si>
  <si>
    <t>1 On-line training on internationalisation of staff by UCA (October 22-23, 2020)</t>
  </si>
  <si>
    <t>ST, PR</t>
  </si>
  <si>
    <t>S, PR</t>
  </si>
  <si>
    <t>PR</t>
  </si>
  <si>
    <t>Enhanced capacities for training Strategic planning and university governance</t>
  </si>
  <si>
    <t>2.1 MNE HEIs managment</t>
  </si>
  <si>
    <t>Total</t>
  </si>
  <si>
    <t>2.2 MNE HEIs teaching/research staff</t>
  </si>
  <si>
    <t>2.3 MNE HEIs IT and administrative staff</t>
  </si>
  <si>
    <t>2.4 Public administration representatives</t>
  </si>
  <si>
    <t>Type: student (S); Staff (ST), Prof&amp;</t>
  </si>
  <si>
    <t>Research (PR), Public Admin (PA)</t>
  </si>
  <si>
    <t>ST, PR, PA</t>
  </si>
  <si>
    <t>ST, PA</t>
  </si>
  <si>
    <t>ST, PR, PA, S</t>
  </si>
  <si>
    <t>I.2.1 at least 2 types of trainings organised for management, teaching and administratives staff</t>
  </si>
  <si>
    <t>I.2.2 at least 20 participants trained</t>
  </si>
  <si>
    <t>I.2.3 at least 100 computers purchased</t>
  </si>
  <si>
    <t>Trainining on Summer Schools</t>
  </si>
  <si>
    <t>Training on Internationalisation of research</t>
  </si>
  <si>
    <t>Training on internationalisation for staff</t>
  </si>
  <si>
    <t>Training on strategic planning of internationalisation</t>
  </si>
  <si>
    <t>1 On-line training on summer school by UL (October 20, 2020)</t>
  </si>
  <si>
    <t>https://www.iesp.ucg.ac.me/gallery.php?id=52</t>
  </si>
  <si>
    <t>1 On line training on internationalisation on research at UCA-F (July 2020)</t>
  </si>
  <si>
    <t>1 On-line training on strategic planning by UL</t>
  </si>
  <si>
    <t>https://www.iesp.ucg.ac.me/gallery.php?id=47</t>
  </si>
  <si>
    <t>S, ST, PR</t>
  </si>
  <si>
    <t>All MNE HEIs participated</t>
  </si>
  <si>
    <t>It is difficult to say how many participants are repeated, but the minimum number per type of training is 16 and the targets are different</t>
  </si>
  <si>
    <t>Equipment has been installed in all three MNE HEIs</t>
  </si>
  <si>
    <t>Strategic framework for internationalisation enhanced</t>
  </si>
  <si>
    <t>MNE HEIs</t>
  </si>
  <si>
    <t>I3.1 Three strategic documents developed</t>
  </si>
  <si>
    <t>I.3.2 Three action plants developed</t>
  </si>
  <si>
    <t>I.3.3 Three sets of supporting documents developed</t>
  </si>
  <si>
    <t>I.3.4 Three bodies for evaluation of the strategy implementation established</t>
  </si>
  <si>
    <t>Number of computers</t>
  </si>
  <si>
    <t>1 UoM Internationalisation Strategy-ENG</t>
  </si>
  <si>
    <t xml:space="preserve">https://www.iesp.ucg.ac.me/uploaded/files/IESP%20-%20Internationalisation%20Strategy%20of%20UoM%202021-2026.pdf </t>
  </si>
  <si>
    <t xml:space="preserve">https://www.iesp.ucg.ac.me/uploaded/files/IESP%20-%20Strategija%20internacionalizacije%20UCG%202021-2026.pdf </t>
  </si>
  <si>
    <t>1 UoM Internationalisation Strategy-MN</t>
  </si>
  <si>
    <t>1 UDG Internationalisation Strategy-ENG</t>
  </si>
  <si>
    <t xml:space="preserve">https://www.iesp.ucg.ac.me/uploaded/files/UM_Internationalization%20Strategy%202021-2026_F.pdf </t>
  </si>
  <si>
    <t>1 UM Internationalisation Strategy-ENG</t>
  </si>
  <si>
    <t xml:space="preserve">https://www.iesp.ucg.ac.me/uploaded/files/strategija_jan21Ver2.pdf </t>
  </si>
  <si>
    <t>All Universities developed and adopted their respective Strategic Plans</t>
  </si>
  <si>
    <t xml:space="preserve">https://www.iesp.ucg.ac.me/uploaded/files/Guidlines%20for%20internationalisation%20of%20Montenegrin%20universities.pdf </t>
  </si>
  <si>
    <t>1 Guidelines for Internationalisation of Montenegrin Universities</t>
  </si>
  <si>
    <t>MNE HEIs teaching/research staff</t>
  </si>
  <si>
    <t>I.4.2 Two summer school curricula developed and implemented</t>
  </si>
  <si>
    <t>MNE HEIs students</t>
  </si>
  <si>
    <t>Incoming students</t>
  </si>
  <si>
    <t>Incoming staff</t>
  </si>
  <si>
    <t>University of Montenegro, Faculty of Architecture</t>
  </si>
  <si>
    <t>University of Montenegro, Biotechnical Faculty</t>
  </si>
  <si>
    <t>University of Montenegro, Faculty of Electrical Engineering</t>
  </si>
  <si>
    <t>University of Montenegro, Faculty of Dramatic Arts</t>
  </si>
  <si>
    <t>University of Montenegro, Faculty of Fine Arts</t>
  </si>
  <si>
    <t>https://www.ucg.ac.me/objava/blog/19379/objava/120061-faculty-of-architecture</t>
  </si>
  <si>
    <t>https://www.ucg.ac.me/objava/blog/19379/objava/120063-biotechnical-faculty</t>
  </si>
  <si>
    <t>https://www.ucg.ac.me/objava/blog/19379/objava/120064-faculty-of-electrical-engineering</t>
  </si>
  <si>
    <t>https://www.ucg.ac.me/objava/blog/19379/objava/120065-faculty-of-dramatic-arts</t>
  </si>
  <si>
    <t>https://www.ucg.ac.me/objava/blog/19379/objava/120066-faculty-of-fine-arts</t>
  </si>
  <si>
    <t>University of Montenegro, Faculty for Sport and Physical Education</t>
  </si>
  <si>
    <t>https://www.ucg.ac.me/objava/blog/19379/objava/120067-faculty-for-sport-and-physical-education</t>
  </si>
  <si>
    <t>University of Montenegro, Faculty of Phylology</t>
  </si>
  <si>
    <t>https://www.ucg.ac.me/objava/blog/19379/objava/120068-faculty-of-philology</t>
  </si>
  <si>
    <t xml:space="preserve">University of Montenegro, Faculty of Civil Engineering </t>
  </si>
  <si>
    <t>https://www.ucg.ac.me/objava/blog/19379/objava/120069-faculty-of-civil-engineering</t>
  </si>
  <si>
    <t>University of Montenegro, Faculty of Metallurgy and Technology</t>
  </si>
  <si>
    <t>https://www.ucg.ac.me/objava/blog/19379/objava/120070-faculty-of-metalurgy-and-technology</t>
  </si>
  <si>
    <t>Music Academy</t>
  </si>
  <si>
    <t>https://www.ucg.ac.me/objava/blog/19379/objava/120071-music-academy</t>
  </si>
  <si>
    <t>https://dwm.prz.edu.pl/fcp/aGBUKOQtTKlQhbx08SlkTVgJQX2o8DAoHNiwFE1xVSHxBG1gnBVcoFW8SETZKHg/56/code_4DlgUIg9YPBJhAAQqEk1UB0FcAyQ/aktualnosci/summer_school_kotor.pdf</t>
  </si>
  <si>
    <t>"Sustainable development of yatching and cruise industry"</t>
  </si>
  <si>
    <t>"Entrepreneurship in heritage tourism"</t>
  </si>
  <si>
    <t>I.4.3 At least 78 hours of English course for teaching purposes held</t>
  </si>
  <si>
    <t>Online training on design of courses on English language</t>
  </si>
  <si>
    <t>https://www.iesp.ucg.ac.me/gallery.php?id=58</t>
  </si>
  <si>
    <t>Other courses?</t>
  </si>
  <si>
    <t>Teaching/Research staff at MNE HEIs</t>
  </si>
  <si>
    <t>IT and administrative staff at MNE HEIs</t>
  </si>
  <si>
    <t>Capacities for internationalisation increased</t>
  </si>
  <si>
    <t>Language support centre at UDG</t>
  </si>
  <si>
    <t>https://www.iesp.ucg.ac.me/uploaded/files/02-401-1-%20Decision%20on%20establishment%20of%20Languge%20Centre%20-%20UoM.pdf</t>
  </si>
  <si>
    <t>Decission of establishing Language support centre at UoM</t>
  </si>
  <si>
    <t>https://www.iesp.ucg.ac.me/uploaded/files/Decison%20on%20Establishment%20of%20language%20centre%20-%20UDG.pdf</t>
  </si>
  <si>
    <t>I.5.2 Three sets of documents for internationalisation support developed and utilized</t>
  </si>
  <si>
    <t>I.5.3 At least 4 types of trainings organised</t>
  </si>
  <si>
    <t>Training in summer schools (UL + UCA)</t>
  </si>
  <si>
    <t>Training in internationalisation of Staff</t>
  </si>
  <si>
    <t>Training on strategic planning (UL)</t>
  </si>
  <si>
    <t>Training for internationalisation of research (UCA-F)</t>
  </si>
  <si>
    <t>I.5.4 At least 40 people trained</t>
  </si>
  <si>
    <t>I.5.5 Two or three types of guides for incoming mobility developed</t>
  </si>
  <si>
    <t>Cannot find links to the guides, if they existed or have been published in the respective webs</t>
  </si>
  <si>
    <t>UoM guide</t>
  </si>
  <si>
    <t>UM guide</t>
  </si>
  <si>
    <t>UDG guide</t>
  </si>
  <si>
    <t>I.5.6 At least 78 hours of English course for teaching purpose held</t>
  </si>
  <si>
    <t>Workshop on interculturality in HE organized for MN staff (3-4 June, 2021)</t>
  </si>
  <si>
    <t>ST</t>
  </si>
  <si>
    <t>https://www.iesp.ucg.ac.me/gallery.php?id=65</t>
  </si>
  <si>
    <t>1 on line training on design of Courses in English Language (UL)</t>
  </si>
  <si>
    <t>Know-how transfer related to improving English skills of teaching staff</t>
  </si>
  <si>
    <t>atendants??</t>
  </si>
  <si>
    <t>???</t>
  </si>
  <si>
    <t>I.5.7 Three international relations offices strenghtened</t>
  </si>
  <si>
    <t>All three IROs were strenghtened as a result of the know transfer and CB process</t>
  </si>
  <si>
    <t>I.5.8 Number of administrative staff involved in internationalisation issues increased by at least 10%</t>
  </si>
  <si>
    <t>UoM</t>
  </si>
  <si>
    <t>UDG</t>
  </si>
  <si>
    <t>UM</t>
  </si>
  <si>
    <t>Visibility  for different modalities and competitiveness of HEIs increased</t>
  </si>
  <si>
    <t>3. Incoming staff</t>
  </si>
  <si>
    <t xml:space="preserve">Incoming students </t>
  </si>
  <si>
    <t>I.6.2 Number of existing profiles at national portal, Naucna mreza, increased by 10%</t>
  </si>
  <si>
    <t>I.6.3 Number of profiles at free-of-charge global databases increased by 10%</t>
  </si>
  <si>
    <t>I.6.1 Three institutional web pages in English redesigned/developed and maintained</t>
  </si>
  <si>
    <t>https://www.ucg.ac.me/</t>
  </si>
  <si>
    <t>https://www.udg.edu.me/en/</t>
  </si>
  <si>
    <t>https://unimediteran.net/?lang=en</t>
  </si>
  <si>
    <t>IESP network continued</t>
  </si>
  <si>
    <t>1. MNE HEIs management</t>
  </si>
  <si>
    <t>2. MNE HEIs academic/research staff</t>
  </si>
  <si>
    <t>3. MNE HEIs administrative staff</t>
  </si>
  <si>
    <t>4. MNE HEIs students</t>
  </si>
  <si>
    <t>5. Government partners</t>
  </si>
  <si>
    <t>1.1 MNE HEIs management</t>
  </si>
  <si>
    <t>1.2. MNE HEIs academic/research staff</t>
  </si>
  <si>
    <t>1.3. MNE HEIs administrative staff</t>
  </si>
  <si>
    <t>1.5. Government partners</t>
  </si>
  <si>
    <t>Erasmus+ CBHE project MES&amp;P: "Development of a regional Joint Master Program in Maritime Environmental Protection Management</t>
  </si>
  <si>
    <t>Evidence</t>
  </si>
  <si>
    <t>Project No. 619239-EPP-1-2020-1-ME-EPPKA2-CBHE-JP</t>
  </si>
  <si>
    <t>Coordinated by UoM</t>
  </si>
  <si>
    <t>https://www.mepm.ucg.ac.me/</t>
  </si>
  <si>
    <t>S, ST, PR, PA</t>
  </si>
  <si>
    <t>Opening of the Project Office for International projects at UoM (April, 2022)</t>
  </si>
  <si>
    <t xml:space="preserve">The new office willsupport the application and management of International project and boost the participacion in new calls </t>
  </si>
  <si>
    <t xml:space="preserve">with participation of the European partners of IESP and Universities and institutions of Albania </t>
  </si>
  <si>
    <t>Coordinated by UDG</t>
  </si>
  <si>
    <t>particicpated by UoM and partners from 5 EU countries including Slovenia</t>
  </si>
  <si>
    <t>Project No.: 619099-EPP-1-2020-1-ME-EPPKA2-CBHE-JP</t>
  </si>
  <si>
    <t>https://dignest.me/#/</t>
  </si>
  <si>
    <t>Erasmus+ CBHE project "Digital Entrepreneurial Nest and Industry 4.0 in Montenegro (DigN€st)"</t>
  </si>
  <si>
    <t>(projects should include at least two partners of IESP consortium)</t>
  </si>
  <si>
    <t>IESP strategies implementation continued and strategic planning process enhanced</t>
  </si>
  <si>
    <t>Procurement of equipment for supporting internatinalisation (first report)</t>
  </si>
  <si>
    <t xml:space="preserve">First year report to the EACEA </t>
  </si>
  <si>
    <t>Pending to be uploaded on the web</t>
  </si>
  <si>
    <t>Final project report to the EACEA</t>
  </si>
  <si>
    <t>Pending to be uploaded on the web upon approval by the PMB</t>
  </si>
  <si>
    <t>First internal QA report</t>
  </si>
  <si>
    <t>External Quality Control Evaluation</t>
  </si>
  <si>
    <t>https://www.iesp.ucg.ac.me/uploaded/files/IESP-QE-final.pdf</t>
  </si>
  <si>
    <t>Final internal QA report</t>
  </si>
  <si>
    <t>Study of impact</t>
  </si>
  <si>
    <t>To be uploaded upon completion of the project and approval by the PMB</t>
  </si>
  <si>
    <t>1 first external evaluation report</t>
  </si>
  <si>
    <t>Final external evaluation report</t>
  </si>
  <si>
    <t>To be uploaded at the end of the project</t>
  </si>
  <si>
    <t>Internationalisation at MNE HEIs additionally improved</t>
  </si>
  <si>
    <t>5. Public administration representatives</t>
  </si>
  <si>
    <t>UoM new international projects from 2020 to date</t>
  </si>
  <si>
    <t>UDG new international projects from 2020 to date</t>
  </si>
  <si>
    <t>https://www.udg.edu.me/en/research-and-projects</t>
  </si>
  <si>
    <t>https://www.ucg.ac.me/projektiSveJedinice.php</t>
  </si>
  <si>
    <t>http://unimediteran.net/colaboration/projects/?lang=en</t>
  </si>
  <si>
    <t>I counted only those funded by international calls. Please, check. Include total number of partners</t>
  </si>
  <si>
    <t>I have not included Erasmus mobility because I could not find them. Please count and update. Include total number of partners</t>
  </si>
  <si>
    <t>I have not included Erasmus mobility because I could not find them. Please count and update. Also, include those project that started on 2020 and are already finished. Include also total number of partners</t>
  </si>
  <si>
    <t>UoM increase</t>
  </si>
  <si>
    <t>UDG increase</t>
  </si>
  <si>
    <t>UM increase</t>
  </si>
  <si>
    <t>Quality of teaching process further improved</t>
  </si>
  <si>
    <t>1. MNE HEIs</t>
  </si>
  <si>
    <t>2. Incoming students</t>
  </si>
  <si>
    <t>UoM courses</t>
  </si>
  <si>
    <t>UDG courses</t>
  </si>
  <si>
    <t>UM courses</t>
  </si>
  <si>
    <t xml:space="preserve">UoM courses </t>
  </si>
  <si>
    <t>In 2019</t>
  </si>
  <si>
    <t>Increase</t>
  </si>
  <si>
    <t xml:space="preserve">UoM ME courses </t>
  </si>
  <si>
    <t>UDG ME courses</t>
  </si>
  <si>
    <t>Incoming mobility increased</t>
  </si>
  <si>
    <t>in 2022</t>
  </si>
  <si>
    <t>International visibility of Montenegrin HEIs increased</t>
  </si>
  <si>
    <t>https://www.iesp.ucg.ac.me/uploaded/files/IESP%20PMB%201st%20meeting%20Minutes%281%29.docx</t>
  </si>
  <si>
    <t>https://www.iesp.ucg.ac.me/uploaded/files/Final%20-%20IESP%20PMB%202nd%20meeting%20Minutes%20-%20Copy%20-%20Copy%281%29.docx</t>
  </si>
  <si>
    <t>https://www.iesp.ucg.ac.me/uploaded/files/IESP%20PMB%204th%20meeting%20Minutes%20final.docx</t>
  </si>
  <si>
    <t>https://www.iesp.ucg.ac.me/uploaded/files/Dev.%202.1%20Procurement%20of%20equipment%20for%20supporting%20internationalization%20-%201%20st%20report.docx</t>
  </si>
  <si>
    <t>https://www.iesp.ucg.ac.me/uploaded/files/Report%20-%202.2%20Development-Redesign%20of%20English%20web%20sites%20of%20Montenegrin%20HEIs.docx</t>
  </si>
  <si>
    <t>https://www.iesp.ucg.ac.me/uploaded/files/Final%20report%202.3.2%281%29.docx</t>
  </si>
  <si>
    <t>https://www.iesp.ucg.ac.me/uploaded/files/List%20of%20available%20subjects%20in%20English%20language%283%29.xlsx</t>
  </si>
  <si>
    <t>I.4.1</t>
  </si>
  <si>
    <t>I.4.2</t>
  </si>
  <si>
    <t>http://www.iesp.ucg.ac.me/news.php?id=32</t>
  </si>
  <si>
    <t>http://www.iesp.ucg.ac.me/news.php?id=25</t>
  </si>
  <si>
    <t>Indicator</t>
  </si>
  <si>
    <t>I.1.1</t>
  </si>
  <si>
    <t>At least 10 joint events(3 project meetings, trainings, dissemination)</t>
  </si>
  <si>
    <t>Short-term impact</t>
  </si>
  <si>
    <t>Absolute value</t>
  </si>
  <si>
    <t>Normalized value</t>
  </si>
  <si>
    <t>I.1.2</t>
  </si>
  <si>
    <t>1 benchmark report UNIM</t>
  </si>
  <si>
    <t>1 benchmark report UDG</t>
  </si>
  <si>
    <t>I.1.3</t>
  </si>
  <si>
    <t>Benchmark report</t>
  </si>
  <si>
    <t>I.1.4</t>
  </si>
  <si>
    <t>2 external evaluation reports</t>
  </si>
  <si>
    <t>http://www.iesp.ucg.ac.me/page.php?id=20</t>
  </si>
  <si>
    <t>http://www.iesp.ucg.ac.me/page.php?id=18</t>
  </si>
  <si>
    <t>I.1.5</t>
  </si>
  <si>
    <t>2 project reports</t>
  </si>
  <si>
    <t>I.2.1</t>
  </si>
  <si>
    <t>at least 2 types of trainings organised for management, teaching and administratives staff</t>
  </si>
  <si>
    <t>I.2.2</t>
  </si>
  <si>
    <t>at least 20 participants trained</t>
  </si>
  <si>
    <t>I.2.3</t>
  </si>
  <si>
    <t>at least 100 computers purchased</t>
  </si>
  <si>
    <t>Three strategic documents developed</t>
  </si>
  <si>
    <t>I.3.1</t>
  </si>
  <si>
    <t>I.3.2</t>
  </si>
  <si>
    <t>https://www.iesp.ucg.ac.me/uploaded/files/Report%20on%20Summer%20School%20Entrepreneurship%20in%20Heritage%20Tourism%20%282%29.pdf</t>
  </si>
  <si>
    <t xml:space="preserve">The seminar was participated by the Slovenian Ministry  of Education, Slovenian QA Agency, </t>
  </si>
  <si>
    <t>UDG Benchmark report has not been uploaded by their request (available at the intranet of IESP webpage)</t>
  </si>
  <si>
    <t>Three action plans developed</t>
  </si>
  <si>
    <t>1 UNIM Internationalisation Strategy-ENG</t>
  </si>
  <si>
    <t>I.3.4</t>
  </si>
  <si>
    <t>I.3.5</t>
  </si>
  <si>
    <t>I.3.3</t>
  </si>
  <si>
    <t>Three sets of supporting documents developed</t>
  </si>
  <si>
    <t>Three bodies for evaluation of the strategy implementation established</t>
  </si>
  <si>
    <t>I.3.5 Three evaluation reports adopted</t>
  </si>
  <si>
    <t>Three evaluation reports adopted</t>
  </si>
  <si>
    <t>I.4.3</t>
  </si>
  <si>
    <t>At least 250 courses available in English</t>
  </si>
  <si>
    <t>Two summer school curricula developed and implemented</t>
  </si>
  <si>
    <t>At least 78 hours of English course for teaching purposes held</t>
  </si>
  <si>
    <t>I.5.1</t>
  </si>
  <si>
    <t>I.5.2</t>
  </si>
  <si>
    <t>I.5.3</t>
  </si>
  <si>
    <t>I.5.4</t>
  </si>
  <si>
    <t>I.5.1 Three Language support centres with 4 classrooms established and operational</t>
  </si>
  <si>
    <t>Three Language support centres with 4 classrooms established and operational</t>
  </si>
  <si>
    <t>Not reported</t>
  </si>
  <si>
    <t>Three sets of documents for internationalisation support developed and utilized</t>
  </si>
  <si>
    <t>At least 4 types of trainings organised</t>
  </si>
  <si>
    <t>I.5.5</t>
  </si>
  <si>
    <t>Two or three types of guides for incoming mobility developed</t>
  </si>
  <si>
    <t>At least 40 people trained</t>
  </si>
  <si>
    <t>I.5.6</t>
  </si>
  <si>
    <t>I.5.7</t>
  </si>
  <si>
    <t>I.5.8</t>
  </si>
  <si>
    <t>At least 78 hours of English course for teaching purpose held</t>
  </si>
  <si>
    <t>One set of UoM</t>
  </si>
  <si>
    <t>Language support centre at UNIM</t>
  </si>
  <si>
    <t>One set of UNIM</t>
  </si>
  <si>
    <t>One set of UDG</t>
  </si>
  <si>
    <t>http://www.iesp.ucg.ac.me/page.php?id=12</t>
  </si>
  <si>
    <t>https://www.iesp.ucg.ac.me/uploaded/files/3.3.4%20Report%281%29.docx</t>
  </si>
  <si>
    <t>Three international relations offices strenghtened</t>
  </si>
  <si>
    <t>Number of administrative staff involved in internationalisation issues increased by at least 10%</t>
  </si>
  <si>
    <t>UNIM</t>
  </si>
  <si>
    <t>I.6.1</t>
  </si>
  <si>
    <t>I.6.2</t>
  </si>
  <si>
    <t>I.6.3</t>
  </si>
  <si>
    <t>I.6.4</t>
  </si>
  <si>
    <t>Three institutional web pages in English redesigned/developed and maintained</t>
  </si>
  <si>
    <t>Number of existing profiles at national portal, Naucna mreza, increased by 10%</t>
  </si>
  <si>
    <t>Number of profiles at free-of-charge global databases increased by 10%</t>
  </si>
  <si>
    <t>Increase (%)</t>
  </si>
  <si>
    <t>I.6.5</t>
  </si>
  <si>
    <t>Increased number of incoming students</t>
  </si>
  <si>
    <t>Increased number of incoming staff</t>
  </si>
  <si>
    <t>I.6.5 Increased number of incoming staff by 20%</t>
  </si>
  <si>
    <t>I.6.4 Increased number of incoming students by 20%</t>
  </si>
  <si>
    <t>20% not originally included in the project. It has been set to 20% here by similarity</t>
  </si>
  <si>
    <t>with the long-term impact goal for the same indicator</t>
  </si>
  <si>
    <t>UNIM established the Internationalization Strategy Implementation Committee in 2022</t>
  </si>
  <si>
    <t>UNIM adopted the evaluation report</t>
  </si>
  <si>
    <t>https://www.iesp.ucg.ac.me/uploaded/files/2.3%20On-line%20Training%20on%20Summer%20Schools%20organized%20by%20the%20University%20of%20Ljubljana%20-%20report%281%29.docx</t>
  </si>
  <si>
    <t>Indicators &gt; 1</t>
  </si>
  <si>
    <t xml:space="preserve">Indicators = 1 </t>
  </si>
  <si>
    <t>Teaching in English improved</t>
  </si>
  <si>
    <t>I.4.1 At least 250 courses available in English</t>
  </si>
  <si>
    <t>Workshop: Design of catalogues for courses offered in English (UL)</t>
  </si>
  <si>
    <t> https://www.uni-lj.si/study/news/project-iesp/ (https://urldefense.com/v3/__https://www.uni-lj.si/study/news/project-iesp/__;!!D9dNQwwGXtA!SUrxnQliFNZaKcEptw9i3lxLT3Pvr4xOXGnrgvh6_yIaDGaQ74HNh543jsgu5UBxO_sbgn1WSej_MF77Sa0BAisM_EUwDA$).</t>
  </si>
  <si>
    <t>ACQAHE</t>
  </si>
  <si>
    <t>ACQAHE-Navkis (Slovenian Quality Assurance Agency) MoU</t>
  </si>
  <si>
    <t>Average</t>
  </si>
  <si>
    <t>Indicatos &lt;1</t>
  </si>
  <si>
    <t>UNIM new international projects from 2020 to date</t>
  </si>
  <si>
    <t>University Mediterranean</t>
  </si>
  <si>
    <t xml:space="preserve">https://unimediteran.net/subjects-in-english/?lang=en </t>
  </si>
  <si>
    <t>UNIM MN courses</t>
  </si>
  <si>
    <t>University Donja Gorica</t>
  </si>
  <si>
    <t>https://www.udg.edu.me/uploads/newsarticles/42dd1216a11c7b32698bc10069063aa1.pdf</t>
  </si>
  <si>
    <t xml:space="preserve">UDG established three Boards/Collegiums that will evaluate implementation in the field and provide report to UDG Senate: Collegium for research/internationalization;
Collegium for Alumni Association;Collegium for Entrepreneurship </t>
  </si>
  <si>
    <t>Long-term impact</t>
  </si>
  <si>
    <t xml:space="preserve">I.7.1. at least 2 new joint proposals within different programmes </t>
  </si>
  <si>
    <t>I.7.2 At least three new cooperation protocols</t>
  </si>
  <si>
    <t>I.8.1 At least 3 implementation and evaluation reports available, at least mid-term and final</t>
  </si>
  <si>
    <t>I.8.2 At least 3 drafts of renewed internationalisation strategies developed</t>
  </si>
  <si>
    <t>I.8.3 At least three new strategic documents drafted</t>
  </si>
  <si>
    <t>I.9.2 Increased participation in mobility programmes by at least 30%</t>
  </si>
  <si>
    <t>I.9.1 Number of new international projects (education, collaborative research, technology transfer within the MNE region)</t>
  </si>
  <si>
    <t>I.9.3 Increased number of cooperation protocols by 20%</t>
  </si>
  <si>
    <t>I.10.1 Courses in English as part of regular teaching process maintained</t>
  </si>
  <si>
    <t>I.10.2 Additional number of courses in English available (at least 15% more)</t>
  </si>
  <si>
    <t>I.10.3 At least three series of training in Montenegrin for foreign students held</t>
  </si>
  <si>
    <t>I.10.4 At least 10 series of trainings of English for specific purposes organized</t>
  </si>
  <si>
    <t>I.11.1 At least 6 mobility network partnerships renewed/established</t>
  </si>
  <si>
    <t>I.11.2 Number of incoming students increased by 20%</t>
  </si>
  <si>
    <t>I.11.4 Number of incoming teachers/researchers increased by 15%</t>
  </si>
  <si>
    <t>I.11.5 Number of outgoing researchers increased by 20%</t>
  </si>
  <si>
    <t>I.12.1 Number of inter-institutional cooperation protocols improved by 20%</t>
  </si>
  <si>
    <t>I.12.2 Number of profiles in national databases increased by another 10%</t>
  </si>
  <si>
    <t>I.12.3 Number of profiles at international databases increased by another 10%</t>
  </si>
  <si>
    <t>I.12.4 Ranking of MNE HEIs in international lists improved</t>
  </si>
  <si>
    <t>I.12.5 Participation of MNE HEIs in international education and RTDI programmes increased</t>
  </si>
  <si>
    <t>I.7.1</t>
  </si>
  <si>
    <t>I.7.2</t>
  </si>
  <si>
    <t>I.8.1</t>
  </si>
  <si>
    <t>I.8.2</t>
  </si>
  <si>
    <t>I.8.3</t>
  </si>
  <si>
    <t>I.9.1</t>
  </si>
  <si>
    <t>I.9.2</t>
  </si>
  <si>
    <t>I.9.3</t>
  </si>
  <si>
    <t>I.10.1</t>
  </si>
  <si>
    <t>I.10.2</t>
  </si>
  <si>
    <t>I.10.3</t>
  </si>
  <si>
    <t>I.10.4</t>
  </si>
  <si>
    <t>I.11.1</t>
  </si>
  <si>
    <t>I.11.2</t>
  </si>
  <si>
    <t>I.11.3</t>
  </si>
  <si>
    <t>I.11.4</t>
  </si>
  <si>
    <t>I.11.5</t>
  </si>
  <si>
    <t>I.12.1</t>
  </si>
  <si>
    <t>I.12.2</t>
  </si>
  <si>
    <t>I.12.3</t>
  </si>
  <si>
    <t>I.12.4</t>
  </si>
  <si>
    <t>I.12.5</t>
  </si>
  <si>
    <t>At least 2 new joint proposals within different programs (projects should include at least two partners of IESP consortium).</t>
  </si>
  <si>
    <t>At least 3 new cooperation protocols.</t>
  </si>
  <si>
    <t>At least 3 implementation and evaluation reports available, at least mid-term and final.</t>
  </si>
  <si>
    <t>At least 3 drafts of renewed internationalisation strategies developed.</t>
  </si>
  <si>
    <t>At least three new strategic documents drafted.</t>
  </si>
  <si>
    <t>Number of new international projects (education, collaborative research, technology transfer within the MNE region).</t>
  </si>
  <si>
    <t>Increased participation in mobility programmes by at least 30%.</t>
  </si>
  <si>
    <t>Increased number of cooperation protocols by 20%.</t>
  </si>
  <si>
    <t>Courses in English as part of regular teaching process maintained.</t>
  </si>
  <si>
    <t>Additional number of courses in English available (at least 15% more).</t>
  </si>
  <si>
    <t>At least three series of training in Montenegrin for foreign students held.</t>
  </si>
  <si>
    <t>At least 10 series of trainings of English for specific purposes organized.</t>
  </si>
  <si>
    <t>At least 6 mobility network partnerships renewed/established.</t>
  </si>
  <si>
    <t>Number of incoming students increased by 20%.</t>
  </si>
  <si>
    <t>Number of outgoing students increased by 30%.</t>
  </si>
  <si>
    <t>Number of incoming teachers/researchers increased by 15%.</t>
  </si>
  <si>
    <t>Number of outgoing researchers increased by 20%.</t>
  </si>
  <si>
    <t>Number of inter-institutional cooperation protocols improved by 20%.</t>
  </si>
  <si>
    <t>Number of profiles in national databases increased by another 10%.</t>
  </si>
  <si>
    <t>Number of profiles at international databases increased by another 10%.</t>
  </si>
  <si>
    <t>Ranking of MNE HEIs in international lists improved.</t>
  </si>
  <si>
    <t>Participation of MNE HEIs in international education and RTDI programmes increased.</t>
  </si>
  <si>
    <t>attentants/partners</t>
  </si>
  <si>
    <t>I.11.3 Number of outgoing students increased by 30%</t>
  </si>
  <si>
    <t>Erasmus+ CBHE project AL4All "Western Balkan entrepreneurial university alliances – keeping in touch for lifelong relations"</t>
  </si>
  <si>
    <t>Both indicators (I.8.2 and I.8.3)  have been summed up here as they refer to the same documents</t>
  </si>
  <si>
    <t>At Center for Foreign Languages UDG orginize course of Montenegrin for foreign students</t>
  </si>
  <si>
    <t>Organized "Academic English and English as Medium of Instruction - EMI” for teaching,
“Business English” for administrative staff of the University.</t>
  </si>
  <si>
    <t xml:space="preserve">No data </t>
  </si>
  <si>
    <t>(*) Indicator I.9.1 has beenarbitrary  given a value of "1" (achieved) as there was no value set as a goal for it.</t>
  </si>
  <si>
    <t>Procurement of equipment for supporting internatinalisation (final report)</t>
  </si>
  <si>
    <t>Average by</t>
  </si>
  <si>
    <t>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</si>
</sst>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8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16365C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 wrapText="1"/>
    </xf>
    <xf numFmtId="0" fontId="2" fillId="0" borderId="0" xfId="11"/>
    <xf numFmtId="0" fontId="0" fillId="3" borderId="0" xfId="0" applyFill="1"/>
    <xf numFmtId="0" fontId="0" fillId="4" borderId="0" xfId="0" applyFill="1"/>
    <xf numFmtId="0" fontId="1" fillId="2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4" fillId="6" borderId="0" xfId="0" applyFont="1" applyFill="1"/>
    <xf numFmtId="0" fontId="5" fillId="0" borderId="0" xfId="0" applyFont="1" applyAlignment="1">
      <alignment wrapText="1"/>
    </xf>
    <xf numFmtId="0" fontId="5" fillId="7" borderId="0" xfId="0" applyFont="1" applyFill="1" applyAlignment="1">
      <alignment vertical="top"/>
    </xf>
    <xf numFmtId="0" fontId="0" fillId="7" borderId="0" xfId="0" applyFill="1"/>
    <xf numFmtId="0" fontId="0" fillId="7" borderId="0" xfId="0" applyFill="1" applyAlignment="1">
      <alignment vertical="top"/>
    </xf>
    <xf numFmtId="164" fontId="5" fillId="7" borderId="0" xfId="0" applyNumberFormat="1" applyFont="1" applyFill="1" applyAlignment="1">
      <alignment vertical="top"/>
    </xf>
    <xf numFmtId="0" fontId="0" fillId="5" borderId="0" xfId="0" applyFill="1" applyAlignment="1">
      <alignment horizontal="left" vertical="top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wrapText="1"/>
    </xf>
    <xf numFmtId="2" fontId="0" fillId="7" borderId="0" xfId="0" applyNumberFormat="1" applyFill="1"/>
    <xf numFmtId="0" fontId="0" fillId="7" borderId="0" xfId="0" applyFill="1" applyAlignment="1">
      <alignment wrapText="1"/>
    </xf>
    <xf numFmtId="0" fontId="2" fillId="0" borderId="0" xfId="11" applyAlignment="1">
      <alignment vertical="top"/>
    </xf>
    <xf numFmtId="0" fontId="0" fillId="9" borderId="0" xfId="0" applyFill="1" applyAlignment="1">
      <alignment horizontal="left" vertical="top"/>
    </xf>
    <xf numFmtId="0" fontId="0" fillId="9" borderId="0" xfId="0" applyFill="1" applyAlignment="1">
      <alignment vertical="top" wrapText="1"/>
    </xf>
    <xf numFmtId="0" fontId="5" fillId="4" borderId="0" xfId="0" applyFont="1" applyFill="1" applyAlignment="1">
      <alignment horizontal="center" vertical="top"/>
    </xf>
    <xf numFmtId="0" fontId="0" fillId="7" borderId="0" xfId="0" applyFill="1" applyAlignment="1">
      <alignment horizontal="left" vertical="top"/>
    </xf>
    <xf numFmtId="0" fontId="0" fillId="0" borderId="0" xfId="0" applyAlignment="1">
      <alignment horizontal="right" vertical="top"/>
    </xf>
    <xf numFmtId="2" fontId="5" fillId="7" borderId="0" xfId="0" applyNumberFormat="1" applyFont="1" applyFill="1"/>
    <xf numFmtId="2" fontId="5" fillId="7" borderId="0" xfId="0" applyNumberFormat="1" applyFont="1" applyFill="1" applyAlignment="1">
      <alignment wrapText="1"/>
    </xf>
    <xf numFmtId="0" fontId="0" fillId="10" borderId="0" xfId="0" applyFill="1" applyAlignment="1">
      <alignment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164" fontId="0" fillId="7" borderId="0" xfId="0" applyNumberFormat="1" applyFill="1" applyAlignment="1">
      <alignment vertical="top"/>
    </xf>
    <xf numFmtId="0" fontId="7" fillId="11" borderId="0" xfId="0" applyFont="1" applyFill="1"/>
    <xf numFmtId="0" fontId="8" fillId="0" borderId="0" xfId="0" applyFont="1"/>
    <xf numFmtId="0" fontId="5" fillId="0" borderId="0" xfId="0" applyFont="1"/>
    <xf numFmtId="2" fontId="5" fillId="12" borderId="0" xfId="0" applyNumberFormat="1" applyFont="1" applyFill="1" applyAlignment="1">
      <alignment wrapText="1"/>
    </xf>
    <xf numFmtId="0" fontId="0" fillId="9" borderId="0" xfId="0" applyFill="1" applyAlignment="1">
      <alignment vertical="top"/>
    </xf>
    <xf numFmtId="2" fontId="0" fillId="0" borderId="0" xfId="0" applyNumberFormat="1" applyAlignment="1">
      <alignment wrapText="1"/>
    </xf>
    <xf numFmtId="0" fontId="0" fillId="5" borderId="0" xfId="0" applyFill="1" applyAlignment="1">
      <alignment vertical="top" wrapText="1"/>
    </xf>
    <xf numFmtId="164" fontId="0" fillId="7" borderId="0" xfId="0" applyNumberFormat="1" applyFill="1" applyAlignment="1">
      <alignment wrapText="1"/>
    </xf>
    <xf numFmtId="0" fontId="5" fillId="0" borderId="0" xfId="11" applyFont="1"/>
    <xf numFmtId="0" fontId="9" fillId="0" borderId="0" xfId="0" applyFont="1" applyAlignment="1">
      <alignment vertical="top"/>
    </xf>
    <xf numFmtId="0" fontId="5" fillId="7" borderId="0" xfId="0" applyFont="1" applyFill="1"/>
    <xf numFmtId="0" fontId="6" fillId="8" borderId="0" xfId="0" applyFont="1" applyFill="1" applyAlignment="1">
      <alignment wrapText="1"/>
    </xf>
    <xf numFmtId="0" fontId="0" fillId="8" borderId="0" xfId="0" applyFill="1" applyAlignment="1">
      <alignment vertical="top"/>
    </xf>
    <xf numFmtId="0" fontId="6" fillId="9" borderId="0" xfId="0" applyFont="1" applyFill="1" applyAlignment="1">
      <alignment wrapText="1"/>
    </xf>
    <xf numFmtId="0" fontId="0" fillId="7" borderId="0" xfId="0" applyFill="1" applyAlignment="1">
      <alignment horizontal="left" vertical="top" wrapText="1"/>
    </xf>
    <xf numFmtId="0" fontId="0" fillId="10" borderId="0" xfId="0" applyFill="1" applyAlignment="1">
      <alignment vertical="top"/>
    </xf>
    <xf numFmtId="0" fontId="0" fillId="10" borderId="0" xfId="0" applyFill="1" applyAlignment="1">
      <alignment vertical="top" wrapText="1"/>
    </xf>
    <xf numFmtId="0" fontId="0" fillId="13" borderId="0" xfId="0" applyFill="1"/>
    <xf numFmtId="0" fontId="0" fillId="14" borderId="0" xfId="0" applyFill="1" applyAlignment="1">
      <alignment wrapText="1"/>
    </xf>
    <xf numFmtId="0" fontId="4" fillId="15" borderId="0" xfId="0" applyFont="1" applyFill="1"/>
    <xf numFmtId="0" fontId="0" fillId="0" borderId="0" xfId="0" applyAlignment="1">
      <alignment horizontal="center" vertical="center" wrapText="1"/>
    </xf>
    <xf numFmtId="0" fontId="2" fillId="0" borderId="0" xfId="11" applyFill="1"/>
    <xf numFmtId="2" fontId="0" fillId="0" borderId="0" xfId="0" applyNumberFormat="1" applyAlignment="1">
      <alignment horizontal="center" vertical="center" wrapText="1"/>
    </xf>
    <xf numFmtId="0" fontId="5" fillId="0" borderId="0" xfId="11" applyFont="1" applyFill="1"/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7" borderId="0" xfId="0" applyNumberFormat="1" applyFont="1" applyFill="1"/>
    <xf numFmtId="1" fontId="9" fillId="7" borderId="0" xfId="0" applyNumberFormat="1" applyFont="1" applyFill="1" applyAlignment="1">
      <alignment wrapText="1"/>
    </xf>
    <xf numFmtId="164" fontId="0" fillId="0" borderId="0" xfId="0" applyNumberFormat="1"/>
    <xf numFmtId="1" fontId="0" fillId="0" borderId="0" xfId="0" applyNumberForma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11" applyAlignment="1">
      <alignment wrapText="1"/>
    </xf>
    <xf numFmtId="0" fontId="0" fillId="9" borderId="0" xfId="0" applyFill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0" fillId="7" borderId="0" xfId="0" applyFill="1" applyAlignment="1">
      <alignment vertical="top" wrapText="1"/>
    </xf>
    <xf numFmtId="2" fontId="1" fillId="2" borderId="0" xfId="0" applyNumberFormat="1" applyFont="1" applyFill="1" applyAlignment="1">
      <alignment vertical="top" wrapText="1"/>
    </xf>
    <xf numFmtId="164" fontId="0" fillId="0" borderId="0" xfId="0" applyNumberForma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0" fillId="16" borderId="0" xfId="0" applyFill="1"/>
    <xf numFmtId="0" fontId="0" fillId="0" borderId="0" xfId="0" applyFill="1"/>
    <xf numFmtId="1" fontId="9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2" fontId="5" fillId="0" borderId="0" xfId="0" applyNumberFormat="1" applyFont="1" applyFill="1"/>
    <xf numFmtId="2" fontId="0" fillId="0" borderId="0" xfId="0" applyNumberFormat="1" applyFill="1" applyAlignment="1">
      <alignment wrapText="1"/>
    </xf>
    <xf numFmtId="164" fontId="12" fillId="4" borderId="0" xfId="0" applyNumberFormat="1" applyFont="1" applyFill="1"/>
  </cellXfs>
  <cellStyles count="25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'Overall values'!$A$3:$A$31</c:f>
              <c:strCache>
                <c:ptCount val="29"/>
                <c:pt idx="0">
                  <c:v>I.1.1</c:v>
                </c:pt>
                <c:pt idx="1">
                  <c:v>I.1.2</c:v>
                </c:pt>
                <c:pt idx="2">
                  <c:v>I.1.3</c:v>
                </c:pt>
                <c:pt idx="3">
                  <c:v>I.1.4</c:v>
                </c:pt>
                <c:pt idx="4">
                  <c:v>I.1.5</c:v>
                </c:pt>
                <c:pt idx="5">
                  <c:v>I.2.1</c:v>
                </c:pt>
                <c:pt idx="6">
                  <c:v>I.2.2</c:v>
                </c:pt>
                <c:pt idx="7">
                  <c:v>I.2.3</c:v>
                </c:pt>
                <c:pt idx="8">
                  <c:v>I.3.1</c:v>
                </c:pt>
                <c:pt idx="9">
                  <c:v>I.3.2</c:v>
                </c:pt>
                <c:pt idx="10">
                  <c:v>I.3.3</c:v>
                </c:pt>
                <c:pt idx="11">
                  <c:v>I.3.4</c:v>
                </c:pt>
                <c:pt idx="12">
                  <c:v>I.3.5</c:v>
                </c:pt>
                <c:pt idx="13">
                  <c:v>I.4.1</c:v>
                </c:pt>
                <c:pt idx="14">
                  <c:v>I.4.2</c:v>
                </c:pt>
                <c:pt idx="15">
                  <c:v>I.4.3</c:v>
                </c:pt>
                <c:pt idx="16">
                  <c:v>I.5.1</c:v>
                </c:pt>
                <c:pt idx="17">
                  <c:v>I.5.2</c:v>
                </c:pt>
                <c:pt idx="18">
                  <c:v>I.5.3</c:v>
                </c:pt>
                <c:pt idx="19">
                  <c:v>I.5.4</c:v>
                </c:pt>
                <c:pt idx="20">
                  <c:v>I.5.5</c:v>
                </c:pt>
                <c:pt idx="21">
                  <c:v>I.5.6</c:v>
                </c:pt>
                <c:pt idx="22">
                  <c:v>I.5.7</c:v>
                </c:pt>
                <c:pt idx="23">
                  <c:v>I.5.8</c:v>
                </c:pt>
                <c:pt idx="24">
                  <c:v>I.6.1</c:v>
                </c:pt>
                <c:pt idx="25">
                  <c:v>I.6.2</c:v>
                </c:pt>
                <c:pt idx="26">
                  <c:v>I.6.3</c:v>
                </c:pt>
                <c:pt idx="27">
                  <c:v>I.6.4</c:v>
                </c:pt>
                <c:pt idx="28">
                  <c:v>I.6.5</c:v>
                </c:pt>
              </c:strCache>
            </c:strRef>
          </c:cat>
          <c:val>
            <c:numRef>
              <c:f>'Overall values'!$D$3:$D$31</c:f>
              <c:numCache>
                <c:formatCode>General</c:formatCode>
                <c:ptCount val="29"/>
                <c:pt idx="0">
                  <c:v>1.6</c:v>
                </c:pt>
                <c:pt idx="1">
                  <c:v>3.0</c:v>
                </c:pt>
                <c:pt idx="2">
                  <c:v>1.0</c:v>
                </c:pt>
                <c:pt idx="3">
                  <c:v>1.0</c:v>
                </c:pt>
                <c:pt idx="4">
                  <c:v>3.5</c:v>
                </c:pt>
                <c:pt idx="5">
                  <c:v>2.5</c:v>
                </c:pt>
                <c:pt idx="6">
                  <c:v>8.95</c:v>
                </c:pt>
                <c:pt idx="7">
                  <c:v>1.0</c:v>
                </c:pt>
                <c:pt idx="8" formatCode="0.00">
                  <c:v>1.666666666666667</c:v>
                </c:pt>
                <c:pt idx="9" formatCode="0.00">
                  <c:v>1.0</c:v>
                </c:pt>
                <c:pt idx="10" formatCode="0.00">
                  <c:v>1.0</c:v>
                </c:pt>
                <c:pt idx="11" formatCode="0.00">
                  <c:v>1.333333333333333</c:v>
                </c:pt>
                <c:pt idx="12" formatCode="0.00">
                  <c:v>0.333333333333333</c:v>
                </c:pt>
                <c:pt idx="13" formatCode="0.00">
                  <c:v>1.508</c:v>
                </c:pt>
                <c:pt idx="14" formatCode="0.00">
                  <c:v>1.0</c:v>
                </c:pt>
                <c:pt idx="15" formatCode="0.00">
                  <c:v>0.121794871794872</c:v>
                </c:pt>
                <c:pt idx="16" formatCode="0.00">
                  <c:v>0.666666666666667</c:v>
                </c:pt>
                <c:pt idx="17" formatCode="0.00">
                  <c:v>1.0</c:v>
                </c:pt>
                <c:pt idx="18" formatCode="0.00">
                  <c:v>1.5</c:v>
                </c:pt>
                <c:pt idx="19" formatCode="0.00">
                  <c:v>4.65</c:v>
                </c:pt>
                <c:pt idx="20" formatCode="0.00">
                  <c:v>0.0</c:v>
                </c:pt>
                <c:pt idx="21" formatCode="0.00">
                  <c:v>0.121794871794872</c:v>
                </c:pt>
                <c:pt idx="22" formatCode="0.00">
                  <c:v>4.166666666666667</c:v>
                </c:pt>
                <c:pt idx="23" formatCode="0.00">
                  <c:v>16.42857142857143</c:v>
                </c:pt>
                <c:pt idx="24" formatCode="0.00">
                  <c:v>1.0</c:v>
                </c:pt>
                <c:pt idx="25" formatCode="0.00">
                  <c:v>0.0</c:v>
                </c:pt>
                <c:pt idx="26" formatCode="0.00">
                  <c:v>0.0</c:v>
                </c:pt>
                <c:pt idx="27" formatCode="0.00">
                  <c:v>7.118055555555555</c:v>
                </c:pt>
                <c:pt idx="28" formatCode="0.00">
                  <c:v>16.34731670445956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ED-9846-96B5-20EAD7946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9088808"/>
        <c:axId val="2092136904"/>
        <c:axId val="0"/>
      </c:bar3DChart>
      <c:catAx>
        <c:axId val="2109088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2092136904"/>
        <c:crosses val="autoZero"/>
        <c:auto val="1"/>
        <c:lblAlgn val="ctr"/>
        <c:lblOffset val="100"/>
        <c:noMultiLvlLbl val="0"/>
      </c:catAx>
      <c:valAx>
        <c:axId val="2092136904"/>
        <c:scaling>
          <c:orientation val="minMax"/>
          <c:max val="1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9088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629846250341"/>
          <c:y val="0.0581270133725186"/>
          <c:w val="0.889370153749659"/>
          <c:h val="0.84137783906343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'Overall values'!$A$42:$A$63</c:f>
              <c:strCache>
                <c:ptCount val="22"/>
                <c:pt idx="0">
                  <c:v>I.7.1</c:v>
                </c:pt>
                <c:pt idx="1">
                  <c:v>I.7.2</c:v>
                </c:pt>
                <c:pt idx="2">
                  <c:v>I.8.1</c:v>
                </c:pt>
                <c:pt idx="3">
                  <c:v>I.8.2</c:v>
                </c:pt>
                <c:pt idx="4">
                  <c:v>I.8.3</c:v>
                </c:pt>
                <c:pt idx="5">
                  <c:v>I.9.1</c:v>
                </c:pt>
                <c:pt idx="6">
                  <c:v>I.9.2</c:v>
                </c:pt>
                <c:pt idx="7">
                  <c:v>I.9.3</c:v>
                </c:pt>
                <c:pt idx="8">
                  <c:v>I.10.1</c:v>
                </c:pt>
                <c:pt idx="9">
                  <c:v>I.10.2</c:v>
                </c:pt>
                <c:pt idx="10">
                  <c:v>I.10.3</c:v>
                </c:pt>
                <c:pt idx="11">
                  <c:v>I.10.4</c:v>
                </c:pt>
                <c:pt idx="12">
                  <c:v>I.11.1</c:v>
                </c:pt>
                <c:pt idx="13">
                  <c:v>I.11.2</c:v>
                </c:pt>
                <c:pt idx="14">
                  <c:v>I.11.3</c:v>
                </c:pt>
                <c:pt idx="15">
                  <c:v>I.11.4</c:v>
                </c:pt>
                <c:pt idx="16">
                  <c:v>I.11.5</c:v>
                </c:pt>
                <c:pt idx="17">
                  <c:v>I.12.1</c:v>
                </c:pt>
                <c:pt idx="18">
                  <c:v>I.12.2</c:v>
                </c:pt>
                <c:pt idx="19">
                  <c:v>I.12.3</c:v>
                </c:pt>
                <c:pt idx="20">
                  <c:v>I.12.4</c:v>
                </c:pt>
                <c:pt idx="21">
                  <c:v>I.12.5</c:v>
                </c:pt>
              </c:strCache>
            </c:strRef>
          </c:cat>
          <c:val>
            <c:numRef>
              <c:f>'Overall values'!$D$42:$D$63</c:f>
              <c:numCache>
                <c:formatCode>0.0</c:formatCode>
                <c:ptCount val="22"/>
                <c:pt idx="0">
                  <c:v>2.0</c:v>
                </c:pt>
                <c:pt idx="1">
                  <c:v>0.0</c:v>
                </c:pt>
                <c:pt idx="2">
                  <c:v>3.0</c:v>
                </c:pt>
                <c:pt idx="3">
                  <c:v>0.333333333333333</c:v>
                </c:pt>
                <c:pt idx="4">
                  <c:v>1.666666666666667</c:v>
                </c:pt>
                <c:pt idx="5">
                  <c:v>1.0</c:v>
                </c:pt>
                <c:pt idx="6">
                  <c:v>7.5</c:v>
                </c:pt>
                <c:pt idx="7">
                  <c:v>5.579710144927536</c:v>
                </c:pt>
                <c:pt idx="8">
                  <c:v>1.0</c:v>
                </c:pt>
                <c:pt idx="9">
                  <c:v>0.0</c:v>
                </c:pt>
                <c:pt idx="10">
                  <c:v>0.666666666666667</c:v>
                </c:pt>
                <c:pt idx="11">
                  <c:v>1.0</c:v>
                </c:pt>
                <c:pt idx="12">
                  <c:v>9.5</c:v>
                </c:pt>
                <c:pt idx="13">
                  <c:v>4.427083333333333</c:v>
                </c:pt>
                <c:pt idx="14">
                  <c:v>8.679549114331722</c:v>
                </c:pt>
                <c:pt idx="15">
                  <c:v>18.95691609977324</c:v>
                </c:pt>
                <c:pt idx="16">
                  <c:v>9.12828947368421</c:v>
                </c:pt>
                <c:pt idx="17">
                  <c:v>4.560730072463768</c:v>
                </c:pt>
                <c:pt idx="18">
                  <c:v>5.714285714285714</c:v>
                </c:pt>
                <c:pt idx="19">
                  <c:v>6.666666666666667</c:v>
                </c:pt>
                <c:pt idx="20">
                  <c:v>0.0</c:v>
                </c:pt>
                <c:pt idx="2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1396408"/>
        <c:axId val="2111399368"/>
        <c:axId val="0"/>
      </c:bar3DChart>
      <c:catAx>
        <c:axId val="2111396408"/>
        <c:scaling>
          <c:orientation val="minMax"/>
        </c:scaling>
        <c:delete val="0"/>
        <c:axPos val="b"/>
        <c:majorTickMark val="out"/>
        <c:minorTickMark val="none"/>
        <c:tickLblPos val="nextTo"/>
        <c:crossAx val="2111399368"/>
        <c:crosses val="autoZero"/>
        <c:auto val="1"/>
        <c:lblAlgn val="ctr"/>
        <c:lblOffset val="100"/>
        <c:noMultiLvlLbl val="0"/>
      </c:catAx>
      <c:valAx>
        <c:axId val="2111399368"/>
        <c:scaling>
          <c:orientation val="minMax"/>
          <c:max val="10.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11396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795867</xdr:colOff>
      <xdr:row>1</xdr:row>
      <xdr:rowOff>25400</xdr:rowOff>
    </xdr:from>
    <xdr:to>
      <xdr:col>11</xdr:col>
      <xdr:colOff>330199</xdr:colOff>
      <xdr:row>17</xdr:row>
      <xdr:rowOff>143934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304799</xdr:colOff>
      <xdr:row>40</xdr:row>
      <xdr:rowOff>173566</xdr:rowOff>
    </xdr:from>
    <xdr:to>
      <xdr:col>11</xdr:col>
      <xdr:colOff>753533</xdr:colOff>
      <xdr:row>51</xdr:row>
      <xdr:rowOff>84666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sp.ucg.ac.me/uploaded/files/IESP%20-%20Strategija%20internacionalizacije%20UCG%202021-2026.pdf" TargetMode="External"/><Relationship Id="rId14" Type="http://schemas.openxmlformats.org/officeDocument/2006/relationships/hyperlink" Target="https://www.iesp.ucg.ac.me/uploaded/files/UM_Internationalization%20Strategy%202021-2026_F.pdf" TargetMode="External"/><Relationship Id="rId15" Type="http://schemas.openxmlformats.org/officeDocument/2006/relationships/hyperlink" Target="https://www.iesp.ucg.ac.me/uploaded/files/strategija_jan21Ver2.pdf" TargetMode="External"/><Relationship Id="rId16" Type="http://schemas.openxmlformats.org/officeDocument/2006/relationships/hyperlink" Target="https://www.iesp.ucg.ac.me/uploaded/files/Guidlines%20for%20internationalisation%20of%20Montenegrin%20universities.pdf" TargetMode="External"/><Relationship Id="rId17" Type="http://schemas.openxmlformats.org/officeDocument/2006/relationships/hyperlink" Target="https://www.ucg.ac.me/objava/blog/19379/objava/120063-biotechnical-faculty" TargetMode="External"/><Relationship Id="rId18" Type="http://schemas.openxmlformats.org/officeDocument/2006/relationships/hyperlink" Target="https://www.ucg.ac.me/objava/blog/19379/objava/120064-faculty-of-electrical-engineering" TargetMode="External"/><Relationship Id="rId19" Type="http://schemas.openxmlformats.org/officeDocument/2006/relationships/hyperlink" Target="https://www.ucg.ac.me/objava/blog/19379/objava/120065-faculty-of-dramatic-arts" TargetMode="External"/><Relationship Id="rId50" Type="http://schemas.openxmlformats.org/officeDocument/2006/relationships/hyperlink" Target="https://www.iesp.ucg.ac.me/uploaded/files/Final%20report%202.3.2%281%29.docx" TargetMode="External"/><Relationship Id="rId51" Type="http://schemas.openxmlformats.org/officeDocument/2006/relationships/hyperlink" Target="https://www.iesp.ucg.ac.me/uploaded/files/2.3%20On-line%20Training%20on%20Summer%20Schools%20organized%20by%20the%20University%20of%20Ljubljana%20-%20report%281%29.docx" TargetMode="External"/><Relationship Id="rId52" Type="http://schemas.openxmlformats.org/officeDocument/2006/relationships/hyperlink" Target="https://unimediteran.net/subjects-in-english/?lang=en" TargetMode="External"/><Relationship Id="rId53" Type="http://schemas.openxmlformats.org/officeDocument/2006/relationships/hyperlink" Target="https://www.udg.edu.me/uploads/newsarticles/42dd1216a11c7b32698bc10069063aa1.pdf%20%0a" TargetMode="External"/><Relationship Id="rId54" Type="http://schemas.openxmlformats.org/officeDocument/2006/relationships/hyperlink" Target="https://www.iesp.ucg.ac.me/page.php?id=12" TargetMode="External"/><Relationship Id="rId55" Type="http://schemas.openxmlformats.org/officeDocument/2006/relationships/hyperlink" Target="http://www.iesp.ucg.ac.me/page.php?id=12" TargetMode="External"/><Relationship Id="rId56" Type="http://schemas.openxmlformats.org/officeDocument/2006/relationships/vmlDrawing" Target="../drawings/vmlDrawing1.vml"/><Relationship Id="rId57" Type="http://schemas.openxmlformats.org/officeDocument/2006/relationships/comments" Target="../comments1.xml"/><Relationship Id="rId40" Type="http://schemas.openxmlformats.org/officeDocument/2006/relationships/hyperlink" Target="https://www.iesp.ucg.ac.me/gallery.php?id=47" TargetMode="External"/><Relationship Id="rId41" Type="http://schemas.openxmlformats.org/officeDocument/2006/relationships/hyperlink" Target="https://www.iesp.ucg.ac.me/uploaded/files/Minutes%20of%20the%20Kick-off%20Meeting%283%29-1%281%29.pdf" TargetMode="External"/><Relationship Id="rId42" Type="http://schemas.openxmlformats.org/officeDocument/2006/relationships/hyperlink" Target="https://www.iesp.ucg.ac.me/uploaded/files/Review%20on%20EU%20HEIs%20models%20of%20legal%20and%20administrative%20framework%20in%20regard%20to%20interna%20tionalization%20of%20education%20FINALE%285%29%281%29.pdf" TargetMode="External"/><Relationship Id="rId43" Type="http://schemas.openxmlformats.org/officeDocument/2006/relationships/hyperlink" Target="https://www.ucg.ac.me/objava/blog/19379/objava/120061-faculty-of-architecture" TargetMode="External"/><Relationship Id="rId44" Type="http://schemas.openxmlformats.org/officeDocument/2006/relationships/hyperlink" Target="https://www.iesp.ucg.ac.me/uploaded/files/Report%20on%20Summer%20School%20Entrepreneurship%20in%20Heritage%20Tourism%20%282%29.pdf" TargetMode="External"/><Relationship Id="rId45" Type="http://schemas.openxmlformats.org/officeDocument/2006/relationships/hyperlink" Target="https://www.iesp.ucg.ac.me/uploaded/files/IESP%20-%20Internationalisation%20Strategy%20of%20UoM%202021-2026.pdf" TargetMode="External"/><Relationship Id="rId46" Type="http://schemas.openxmlformats.org/officeDocument/2006/relationships/hyperlink" Target="https://www.iesp.ucg.ac.me/uploaded/files/strategija_jan21Ver2.pdf" TargetMode="External"/><Relationship Id="rId47" Type="http://schemas.openxmlformats.org/officeDocument/2006/relationships/hyperlink" Target="https://www.iesp.ucg.ac.me/uploaded/files/UM_Internationalization%20Strategy%202021-2026_F.pdf" TargetMode="External"/><Relationship Id="rId48" Type="http://schemas.openxmlformats.org/officeDocument/2006/relationships/hyperlink" Target="https://www.iesp.ucg.ac.me/uploaded/files/3.3.4%20Report%281%29.docx" TargetMode="External"/><Relationship Id="rId49" Type="http://schemas.openxmlformats.org/officeDocument/2006/relationships/hyperlink" Target="https://www.iesp.ucg.ac.me/uploaded/files/Report%20-%202.2%20Development-Redesign%20of%20English%20web%20sites%20of%20Montenegrin%20HEIs.docx" TargetMode="External"/><Relationship Id="rId1" Type="http://schemas.openxmlformats.org/officeDocument/2006/relationships/hyperlink" Target="http://www.iesp.ucg.ac.me/uploaded/files/IESP_Report%20on%20the%20study%20visit%20to%20the%20University%20of%20Ljubljana%281%29.pdf" TargetMode="External"/><Relationship Id="rId2" Type="http://schemas.openxmlformats.org/officeDocument/2006/relationships/hyperlink" Target="https://www.iesp.ucg.ac.me/page.php?id=12" TargetMode="External"/><Relationship Id="rId3" Type="http://schemas.openxmlformats.org/officeDocument/2006/relationships/hyperlink" Target="https://www.iesp.ucg.ac.me/page.php?id=12" TargetMode="External"/><Relationship Id="rId4" Type="http://schemas.openxmlformats.org/officeDocument/2006/relationships/hyperlink" Target="https://www.iesp.ucg.ac.me/page.php?id=12" TargetMode="External"/><Relationship Id="rId5" Type="http://schemas.openxmlformats.org/officeDocument/2006/relationships/hyperlink" Target="https://www.iesp.ucg.ac.me/page.php?id=12" TargetMode="External"/><Relationship Id="rId6" Type="http://schemas.openxmlformats.org/officeDocument/2006/relationships/hyperlink" Target="https://www.iesp.ucg.ac.me/page.php?id=12" TargetMode="External"/><Relationship Id="rId7" Type="http://schemas.openxmlformats.org/officeDocument/2006/relationships/hyperlink" Target="https://www.iesp.ucg.ac.me/uploaded/files/UoM%20Benchmarking%20-%20Final%20document.pdf" TargetMode="External"/><Relationship Id="rId8" Type="http://schemas.openxmlformats.org/officeDocument/2006/relationships/hyperlink" Target="https://www.iesp.ucg.ac.me/uploaded/files/University%20Mediterranean%20-%20Benchmarking%20analysis.pdf" TargetMode="External"/><Relationship Id="rId9" Type="http://schemas.openxmlformats.org/officeDocument/2006/relationships/hyperlink" Target="https://www.iesp.ucg.ac.me/page.php?id=12" TargetMode="External"/><Relationship Id="rId30" Type="http://schemas.openxmlformats.org/officeDocument/2006/relationships/hyperlink" Target="https://www.iesp.ucg.ac.me/gallery.php?id=52" TargetMode="External"/><Relationship Id="rId31" Type="http://schemas.openxmlformats.org/officeDocument/2006/relationships/hyperlink" Target="https://www.iesp.ucg.ac.me/page.php?id=12" TargetMode="External"/><Relationship Id="rId32" Type="http://schemas.openxmlformats.org/officeDocument/2006/relationships/hyperlink" Target="https://www.iesp.ucg.ac.me/page.php?id=12" TargetMode="External"/><Relationship Id="rId33" Type="http://schemas.openxmlformats.org/officeDocument/2006/relationships/hyperlink" Target="https://www.iesp.ucg.ac.me/gallery.php?id=58" TargetMode="External"/><Relationship Id="rId34" Type="http://schemas.openxmlformats.org/officeDocument/2006/relationships/hyperlink" Target="https://www.iesp.ucg.ac.me/gallery.php?id=65" TargetMode="External"/><Relationship Id="rId35" Type="http://schemas.openxmlformats.org/officeDocument/2006/relationships/hyperlink" Target="https://www.ucg.ac.me/" TargetMode="External"/><Relationship Id="rId36" Type="http://schemas.openxmlformats.org/officeDocument/2006/relationships/hyperlink" Target="https://www.udg.edu.me/en/" TargetMode="External"/><Relationship Id="rId37" Type="http://schemas.openxmlformats.org/officeDocument/2006/relationships/hyperlink" Target="https://unimediteran.net/?lang=en" TargetMode="External"/><Relationship Id="rId38" Type="http://schemas.openxmlformats.org/officeDocument/2006/relationships/hyperlink" Target="https://www.iesp.ucg.ac.me/uploaded/files/IESP-QE-final.pdf" TargetMode="External"/><Relationship Id="rId39" Type="http://schemas.openxmlformats.org/officeDocument/2006/relationships/hyperlink" Target="https://www.iesp.ucg.ac.me/gallery.php?id=48" TargetMode="External"/><Relationship Id="rId20" Type="http://schemas.openxmlformats.org/officeDocument/2006/relationships/hyperlink" Target="https://www.ucg.ac.me/objava/blog/19379/objava/120066-faculty-of-fine-arts" TargetMode="External"/><Relationship Id="rId21" Type="http://schemas.openxmlformats.org/officeDocument/2006/relationships/hyperlink" Target="https://www.ucg.ac.me/objava/blog/19379/objava/120067-faculty-for-sport-and-physical-education" TargetMode="External"/><Relationship Id="rId22" Type="http://schemas.openxmlformats.org/officeDocument/2006/relationships/hyperlink" Target="https://www.ucg.ac.me/objava/blog/19379/objava/120068-faculty-of-philology" TargetMode="External"/><Relationship Id="rId23" Type="http://schemas.openxmlformats.org/officeDocument/2006/relationships/hyperlink" Target="https://www.ucg.ac.me/objava/blog/19379/objava/120069-faculty-of-civil-engineering" TargetMode="External"/><Relationship Id="rId24" Type="http://schemas.openxmlformats.org/officeDocument/2006/relationships/hyperlink" Target="https://www.ucg.ac.me/objava/blog/19379/objava/120070-faculty-of-metalurgy-and-technology" TargetMode="External"/><Relationship Id="rId25" Type="http://schemas.openxmlformats.org/officeDocument/2006/relationships/hyperlink" Target="https://www.ucg.ac.me/objava/blog/19379/objava/120071-music-academy" TargetMode="External"/><Relationship Id="rId26" Type="http://schemas.openxmlformats.org/officeDocument/2006/relationships/hyperlink" Target="https://dwm.prz.edu.pl/fcp/aGBUKOQtTKlQhbx08SlkTVgJQX2o8DAoHNiwFE1xVSHxBG1gnBVcoFW8SETZKHg/56/code_4DlgUIg9YPBJhAAQqEk1UB0FcAyQ/aktualnosci/summer_school_kotor.pdf" TargetMode="External"/><Relationship Id="rId27" Type="http://schemas.openxmlformats.org/officeDocument/2006/relationships/hyperlink" Target="https://www.iesp.ucg.ac.me/uploaded/files/02-401-1-%20Decision%20on%20establishment%20of%20Languge%20Centre%20-%20UoM.pdf" TargetMode="External"/><Relationship Id="rId28" Type="http://schemas.openxmlformats.org/officeDocument/2006/relationships/hyperlink" Target="https://www.iesp.ucg.ac.me/uploaded/files/Decison%20on%20Establishment%20of%20language%20centre%20-%20UDG.pdf" TargetMode="External"/><Relationship Id="rId29" Type="http://schemas.openxmlformats.org/officeDocument/2006/relationships/hyperlink" Target="https://www.iesp.ucg.ac.me/page.php?id=12" TargetMode="External"/><Relationship Id="rId10" Type="http://schemas.openxmlformats.org/officeDocument/2006/relationships/hyperlink" Target="https://www.iesp.ucg.ac.me/uploaded/files/Minutes-Workshop-Strategic%20planning-16%20and%2018%20June%202020.pdf" TargetMode="External"/><Relationship Id="rId11" Type="http://schemas.openxmlformats.org/officeDocument/2006/relationships/hyperlink" Target="https://www.iesp.ucg.ac.me/gallery.php?id=52" TargetMode="External"/><Relationship Id="rId12" Type="http://schemas.openxmlformats.org/officeDocument/2006/relationships/hyperlink" Target="https://www.iesp.ucg.ac.me/uploaded/files/IESP%20-%20Internationalisation%20Strategy%20of%20UoM%202021-2026.pdf" TargetMode="Externa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http://unimediteran.net/colaboration/projects/?lang=en" TargetMode="External"/><Relationship Id="rId12" Type="http://schemas.openxmlformats.org/officeDocument/2006/relationships/hyperlink" Target="https://unimediteran.net/subjects-in-english/?lang=en" TargetMode="External"/><Relationship Id="rId13" Type="http://schemas.openxmlformats.org/officeDocument/2006/relationships/hyperlink" Target="https://www.udg.edu.me/uploads/newsarticles/42dd1216a11c7b32698bc10069063aa1.pdf%20%0a" TargetMode="External"/><Relationship Id="rId14" Type="http://schemas.openxmlformats.org/officeDocument/2006/relationships/hyperlink" Target="https://www.iesp.ucg.ac.me/uploaded/files/Dev.%202.1%20Procurement%20of%20equipment%20for%20supporting%20internationalization%20-%201%20st%20report.docx" TargetMode="External"/><Relationship Id="rId15" Type="http://schemas.openxmlformats.org/officeDocument/2006/relationships/hyperlink" Target="https://www.iesp.ucg.ac.me/uploaded/files/List%20of%20available%20subjects%20in%20English%20language%283%29.xlsx" TargetMode="External"/><Relationship Id="rId1" Type="http://schemas.openxmlformats.org/officeDocument/2006/relationships/hyperlink" Target="https://dignest.me/" TargetMode="External"/><Relationship Id="rId2" Type="http://schemas.openxmlformats.org/officeDocument/2006/relationships/hyperlink" Target="https://www.iesp.ucg.ac.me/uploaded/files/IESP-QE-final.pdf" TargetMode="External"/><Relationship Id="rId3" Type="http://schemas.openxmlformats.org/officeDocument/2006/relationships/hyperlink" Target="https://www.iesp.ucg.ac.me/page.php?id=12" TargetMode="External"/><Relationship Id="rId4" Type="http://schemas.openxmlformats.org/officeDocument/2006/relationships/hyperlink" Target="https://www.iesp.ucg.ac.me/uploaded/files/IESP%20-%20Internationalisation%20Strategy%20of%20UoM%202021-2026.pdf" TargetMode="External"/><Relationship Id="rId5" Type="http://schemas.openxmlformats.org/officeDocument/2006/relationships/hyperlink" Target="https://www.iesp.ucg.ac.me/uploaded/files/IESP%20-%20Strategija%20internacionalizacije%20UCG%202021-2026.pdf" TargetMode="External"/><Relationship Id="rId6" Type="http://schemas.openxmlformats.org/officeDocument/2006/relationships/hyperlink" Target="https://www.iesp.ucg.ac.me/uploaded/files/UM_Internationalization%20Strategy%202021-2026_F.pdf" TargetMode="External"/><Relationship Id="rId7" Type="http://schemas.openxmlformats.org/officeDocument/2006/relationships/hyperlink" Target="https://www.iesp.ucg.ac.me/uploaded/files/strategija_jan21Ver2.pdf" TargetMode="External"/><Relationship Id="rId8" Type="http://schemas.openxmlformats.org/officeDocument/2006/relationships/hyperlink" Target="https://www.iesp.ucg.ac.me/uploaded/files/Guidlines%20for%20internationalisation%20of%20Montenegrin%20universities.pdf" TargetMode="External"/><Relationship Id="rId9" Type="http://schemas.openxmlformats.org/officeDocument/2006/relationships/hyperlink" Target="https://www.udg.edu.me/en/research-and-projects" TargetMode="External"/><Relationship Id="rId10" Type="http://schemas.openxmlformats.org/officeDocument/2006/relationships/hyperlink" Target="https://www.ucg.ac.me/projektiSveJedinice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1"/>
  <sheetViews>
    <sheetView topLeftCell="L1" zoomScale="150" zoomScaleNormal="150" zoomScalePageLayoutView="150" workbookViewId="0">
      <selection activeCell="O2" sqref="O2"/>
    </sheetView>
  </sheetViews>
  <sheetFormatPr baseColWidth="10" defaultColWidth="11.1640625" defaultRowHeight="15" x14ac:dyDescent="0"/>
  <cols>
    <col min="2" max="2" width="27.1640625" customWidth="1"/>
    <col min="3" max="3" width="28.6640625" customWidth="1"/>
    <col min="4" max="4" width="29.6640625" customWidth="1"/>
    <col min="5" max="5" width="28.6640625" customWidth="1"/>
    <col min="6" max="6" width="11.33203125" customWidth="1"/>
    <col min="7" max="7" width="13.33203125" bestFit="1" customWidth="1"/>
    <col min="8" max="8" width="14.33203125" bestFit="1" customWidth="1"/>
    <col min="9" max="9" width="23.1640625" customWidth="1"/>
    <col min="10" max="10" width="23.83203125" bestFit="1" customWidth="1"/>
    <col min="11" max="11" width="69.1640625" customWidth="1"/>
    <col min="12" max="12" width="42.33203125" customWidth="1"/>
    <col min="13" max="13" width="11.1640625" customWidth="1"/>
  </cols>
  <sheetData>
    <row r="1" spans="1:18" ht="40">
      <c r="A1" s="1" t="s">
        <v>5</v>
      </c>
      <c r="B1" s="1" t="s">
        <v>0</v>
      </c>
      <c r="C1" s="1" t="s">
        <v>1</v>
      </c>
      <c r="D1" s="1" t="s">
        <v>3</v>
      </c>
      <c r="E1" s="1" t="s">
        <v>0</v>
      </c>
      <c r="F1" s="1" t="s">
        <v>4</v>
      </c>
      <c r="G1" s="1" t="s">
        <v>33</v>
      </c>
      <c r="H1" s="1" t="s">
        <v>35</v>
      </c>
      <c r="I1" s="10" t="s">
        <v>66</v>
      </c>
      <c r="J1" s="1" t="s">
        <v>10</v>
      </c>
      <c r="K1" s="1" t="s">
        <v>15</v>
      </c>
      <c r="L1" s="1" t="s">
        <v>38</v>
      </c>
      <c r="M1" s="85"/>
      <c r="N1" s="85"/>
    </row>
    <row r="2" spans="1:18" ht="40">
      <c r="A2" s="1"/>
      <c r="B2" s="1"/>
      <c r="C2" s="1" t="s">
        <v>2</v>
      </c>
      <c r="D2" s="1"/>
      <c r="E2" s="1"/>
      <c r="F2" s="1"/>
      <c r="G2" s="1" t="s">
        <v>34</v>
      </c>
      <c r="H2" s="1" t="s">
        <v>36</v>
      </c>
      <c r="I2" s="10" t="s">
        <v>67</v>
      </c>
      <c r="J2" s="1" t="s">
        <v>13</v>
      </c>
      <c r="K2" s="1"/>
      <c r="L2" s="1"/>
      <c r="M2" s="85"/>
      <c r="N2" s="85"/>
    </row>
    <row r="3" spans="1:18" ht="45">
      <c r="A3" s="5">
        <v>1</v>
      </c>
      <c r="B3" s="6" t="s">
        <v>6</v>
      </c>
      <c r="C3" s="6" t="s">
        <v>7</v>
      </c>
      <c r="D3" s="6" t="s">
        <v>21</v>
      </c>
      <c r="E3" s="2" t="s">
        <v>22</v>
      </c>
      <c r="F3" s="3">
        <v>1</v>
      </c>
      <c r="G3" s="3">
        <v>18</v>
      </c>
      <c r="H3" s="3">
        <v>8</v>
      </c>
      <c r="I3" s="3" t="s">
        <v>57</v>
      </c>
      <c r="K3" s="7" t="s">
        <v>25</v>
      </c>
      <c r="L3" s="2" t="s">
        <v>284</v>
      </c>
    </row>
    <row r="4" spans="1:18" ht="30">
      <c r="A4" s="5"/>
      <c r="B4" s="3"/>
      <c r="C4" s="6" t="s">
        <v>8</v>
      </c>
      <c r="D4" s="4"/>
      <c r="E4" s="2" t="s">
        <v>23</v>
      </c>
      <c r="F4" s="3">
        <v>1</v>
      </c>
      <c r="G4" s="3">
        <v>21</v>
      </c>
      <c r="H4" s="3">
        <v>6</v>
      </c>
      <c r="I4" s="3" t="s">
        <v>68</v>
      </c>
      <c r="K4" s="7" t="s">
        <v>26</v>
      </c>
    </row>
    <row r="5" spans="1:18" ht="30">
      <c r="A5" s="5"/>
      <c r="B5" s="3"/>
      <c r="C5" s="6" t="s">
        <v>17</v>
      </c>
      <c r="D5" s="4"/>
      <c r="E5" s="2" t="s">
        <v>24</v>
      </c>
      <c r="F5" s="3">
        <v>1</v>
      </c>
      <c r="G5" s="3">
        <v>21</v>
      </c>
      <c r="H5" s="3">
        <v>7</v>
      </c>
      <c r="I5" s="3" t="s">
        <v>68</v>
      </c>
      <c r="K5" s="7" t="s">
        <v>26</v>
      </c>
    </row>
    <row r="6" spans="1:18" ht="45">
      <c r="A6" s="5"/>
      <c r="B6" s="3"/>
      <c r="C6" s="6" t="s">
        <v>16</v>
      </c>
      <c r="D6" s="4"/>
      <c r="E6" s="2" t="s">
        <v>80</v>
      </c>
      <c r="F6" s="3">
        <v>1</v>
      </c>
      <c r="G6" s="3">
        <v>27</v>
      </c>
      <c r="H6" s="3">
        <v>4</v>
      </c>
      <c r="I6" s="3" t="s">
        <v>58</v>
      </c>
      <c r="K6" s="7" t="s">
        <v>271</v>
      </c>
    </row>
    <row r="7" spans="1:18" ht="30">
      <c r="A7" s="5"/>
      <c r="B7" s="3"/>
      <c r="C7" s="6" t="s">
        <v>18</v>
      </c>
      <c r="D7" s="4"/>
      <c r="E7" s="2" t="s">
        <v>81</v>
      </c>
      <c r="F7" s="3">
        <v>1</v>
      </c>
      <c r="G7" s="3">
        <v>16</v>
      </c>
      <c r="H7" s="3">
        <v>4</v>
      </c>
      <c r="I7" s="3" t="s">
        <v>68</v>
      </c>
      <c r="K7" s="7" t="s">
        <v>271</v>
      </c>
    </row>
    <row r="8" spans="1:18" ht="30">
      <c r="A8" s="5"/>
      <c r="B8" s="3"/>
      <c r="C8" s="6" t="s">
        <v>19</v>
      </c>
      <c r="D8" s="4"/>
      <c r="E8" s="2" t="s">
        <v>78</v>
      </c>
      <c r="F8" s="3">
        <v>1</v>
      </c>
      <c r="G8" s="3">
        <v>20</v>
      </c>
      <c r="H8" s="3">
        <v>5</v>
      </c>
      <c r="I8" s="3" t="s">
        <v>68</v>
      </c>
      <c r="K8" s="7" t="s">
        <v>270</v>
      </c>
      <c r="L8" s="3"/>
    </row>
    <row r="9" spans="1:18" ht="45">
      <c r="A9" s="5"/>
      <c r="B9" s="3"/>
      <c r="C9" s="6" t="s">
        <v>20</v>
      </c>
      <c r="D9" s="4"/>
      <c r="E9" s="2" t="s">
        <v>56</v>
      </c>
      <c r="F9" s="3">
        <v>1</v>
      </c>
      <c r="G9" s="3">
        <v>58</v>
      </c>
      <c r="H9" s="3">
        <v>19</v>
      </c>
      <c r="I9" s="3" t="s">
        <v>69</v>
      </c>
      <c r="K9" s="7" t="s">
        <v>26</v>
      </c>
      <c r="L9" s="2" t="s">
        <v>39</v>
      </c>
      <c r="M9" s="83"/>
      <c r="N9" s="83"/>
      <c r="O9" s="83"/>
      <c r="P9" s="83"/>
      <c r="Q9" s="83"/>
      <c r="R9" s="83"/>
    </row>
    <row r="10" spans="1:18" ht="45">
      <c r="A10" s="5"/>
      <c r="B10" s="3"/>
      <c r="D10" s="4"/>
      <c r="E10" s="2" t="s">
        <v>27</v>
      </c>
      <c r="F10" s="3">
        <v>1</v>
      </c>
      <c r="G10" s="3">
        <v>31</v>
      </c>
      <c r="H10" s="3">
        <v>5</v>
      </c>
      <c r="I10" s="3" t="s">
        <v>68</v>
      </c>
      <c r="K10" s="7" t="s">
        <v>26</v>
      </c>
      <c r="M10" s="83"/>
      <c r="N10" s="83"/>
      <c r="O10" s="83"/>
      <c r="P10" s="83"/>
      <c r="Q10" s="83"/>
      <c r="R10" s="83"/>
    </row>
    <row r="11" spans="1:18">
      <c r="A11" s="5"/>
      <c r="B11" s="3"/>
      <c r="D11" s="4"/>
      <c r="E11" s="2" t="s">
        <v>46</v>
      </c>
      <c r="F11" s="3">
        <v>1</v>
      </c>
      <c r="G11" s="3">
        <v>8</v>
      </c>
      <c r="H11" s="3">
        <v>2</v>
      </c>
      <c r="I11" s="3" t="s">
        <v>59</v>
      </c>
      <c r="K11" s="56"/>
    </row>
    <row r="12" spans="1:18" ht="30">
      <c r="A12" s="5"/>
      <c r="B12" s="3"/>
      <c r="D12" s="4"/>
      <c r="E12" s="2" t="s">
        <v>28</v>
      </c>
      <c r="F12" s="3">
        <v>1</v>
      </c>
      <c r="G12" s="3">
        <v>24</v>
      </c>
      <c r="H12" s="3">
        <v>10</v>
      </c>
      <c r="I12" s="3" t="s">
        <v>70</v>
      </c>
      <c r="K12" s="7" t="s">
        <v>29</v>
      </c>
    </row>
    <row r="13" spans="1:18" ht="31.25" customHeight="1">
      <c r="A13" s="5"/>
      <c r="B13" s="3"/>
      <c r="D13" s="4"/>
      <c r="E13" s="2" t="s">
        <v>30</v>
      </c>
      <c r="F13" s="3">
        <v>1</v>
      </c>
      <c r="G13" s="3">
        <v>14</v>
      </c>
      <c r="H13" s="3">
        <v>8</v>
      </c>
      <c r="I13" s="3" t="s">
        <v>68</v>
      </c>
      <c r="K13" s="7" t="s">
        <v>246</v>
      </c>
    </row>
    <row r="14" spans="1:18" ht="30">
      <c r="A14" s="5"/>
      <c r="B14" s="3"/>
      <c r="C14" s="3"/>
      <c r="D14" s="4"/>
      <c r="E14" s="2" t="s">
        <v>31</v>
      </c>
      <c r="F14" s="3">
        <v>1</v>
      </c>
      <c r="G14" s="3">
        <v>18</v>
      </c>
      <c r="H14" s="3">
        <v>9</v>
      </c>
      <c r="I14" s="3" t="s">
        <v>68</v>
      </c>
      <c r="K14" s="7" t="s">
        <v>247</v>
      </c>
    </row>
    <row r="15" spans="1:18">
      <c r="A15" s="5"/>
      <c r="B15" s="3"/>
      <c r="C15" s="3"/>
      <c r="D15" s="4"/>
      <c r="E15" s="2" t="s">
        <v>37</v>
      </c>
      <c r="F15" s="3">
        <v>1</v>
      </c>
      <c r="G15" s="3">
        <v>11</v>
      </c>
      <c r="H15" s="3">
        <v>7</v>
      </c>
      <c r="I15" s="3" t="s">
        <v>68</v>
      </c>
      <c r="K15" s="7" t="s">
        <v>248</v>
      </c>
    </row>
    <row r="16" spans="1:18" ht="30">
      <c r="A16" s="5"/>
      <c r="B16" s="3"/>
      <c r="C16" s="3"/>
      <c r="D16" s="4"/>
      <c r="E16" s="2" t="s">
        <v>32</v>
      </c>
      <c r="F16" s="3">
        <v>1</v>
      </c>
      <c r="G16" s="3"/>
      <c r="H16" s="3"/>
      <c r="I16" s="3" t="s">
        <v>68</v>
      </c>
      <c r="K16" s="7" t="s">
        <v>26</v>
      </c>
      <c r="M16" s="52"/>
      <c r="N16" s="52"/>
      <c r="O16" s="52"/>
      <c r="P16" s="52"/>
      <c r="Q16" s="52"/>
      <c r="R16" s="52"/>
    </row>
    <row r="17" spans="1:18" ht="30">
      <c r="A17" s="5"/>
      <c r="B17" s="3"/>
      <c r="C17" s="3"/>
      <c r="D17" s="4"/>
      <c r="E17" s="2" t="s">
        <v>40</v>
      </c>
      <c r="F17" s="3">
        <v>1</v>
      </c>
      <c r="G17" s="3">
        <v>8</v>
      </c>
      <c r="H17" s="3">
        <v>8</v>
      </c>
      <c r="I17" s="3" t="s">
        <v>68</v>
      </c>
      <c r="K17" s="7"/>
    </row>
    <row r="18" spans="1:18" ht="30">
      <c r="A18" s="5"/>
      <c r="B18" s="3"/>
      <c r="C18" s="3"/>
      <c r="D18" s="4"/>
      <c r="E18" s="2" t="s">
        <v>44</v>
      </c>
      <c r="F18" s="3">
        <v>1</v>
      </c>
      <c r="G18" s="3"/>
      <c r="H18" s="3">
        <v>9</v>
      </c>
      <c r="I18" s="3" t="s">
        <v>68</v>
      </c>
      <c r="K18" s="7"/>
    </row>
    <row r="19" spans="1:18">
      <c r="A19" s="5"/>
      <c r="B19" s="3"/>
      <c r="C19" s="3"/>
      <c r="D19" s="12" t="s">
        <v>62</v>
      </c>
      <c r="E19" s="13"/>
      <c r="F19" s="14">
        <f>SUM(F3:F18)</f>
        <v>16</v>
      </c>
      <c r="G19" s="14">
        <f>SUM(G3:G18)</f>
        <v>295</v>
      </c>
      <c r="H19" s="14">
        <f>AVERAGE(H3:H18)</f>
        <v>7.4</v>
      </c>
      <c r="I19" s="14"/>
      <c r="J19" s="15">
        <f>F19/10</f>
        <v>1.6</v>
      </c>
      <c r="K19" s="7"/>
    </row>
    <row r="20" spans="1:18">
      <c r="A20" s="5"/>
      <c r="D20" s="8" t="s">
        <v>9</v>
      </c>
      <c r="E20" s="2" t="s">
        <v>41</v>
      </c>
      <c r="F20" s="3">
        <v>1</v>
      </c>
      <c r="H20" s="3">
        <v>2</v>
      </c>
      <c r="I20" s="3" t="s">
        <v>57</v>
      </c>
      <c r="K20" s="7" t="s">
        <v>42</v>
      </c>
    </row>
    <row r="21" spans="1:18">
      <c r="A21" s="5"/>
      <c r="E21" s="2" t="s">
        <v>264</v>
      </c>
      <c r="F21" s="3">
        <v>1</v>
      </c>
      <c r="H21" s="3">
        <v>2</v>
      </c>
      <c r="I21" s="3" t="s">
        <v>57</v>
      </c>
      <c r="K21" s="58" t="s">
        <v>285</v>
      </c>
    </row>
    <row r="22" spans="1:18">
      <c r="A22" s="5"/>
      <c r="E22" s="2" t="s">
        <v>265</v>
      </c>
      <c r="F22" s="3">
        <v>1</v>
      </c>
      <c r="H22" s="3">
        <v>2</v>
      </c>
      <c r="I22" s="3" t="s">
        <v>57</v>
      </c>
      <c r="K22" s="7" t="s">
        <v>43</v>
      </c>
    </row>
    <row r="23" spans="1:18">
      <c r="A23" s="5"/>
      <c r="D23" s="12" t="s">
        <v>62</v>
      </c>
      <c r="E23" s="13"/>
      <c r="F23" s="14">
        <f>SUM(F20:F22)</f>
        <v>3</v>
      </c>
      <c r="G23" s="14"/>
      <c r="H23" s="14">
        <f>AVERAGE(H20:H22)</f>
        <v>2</v>
      </c>
      <c r="I23" s="16"/>
      <c r="J23" s="15">
        <f>F23/1</f>
        <v>3</v>
      </c>
      <c r="K23" s="43"/>
    </row>
    <row r="24" spans="1:18" ht="30">
      <c r="A24" s="5"/>
      <c r="D24" s="8" t="s">
        <v>11</v>
      </c>
      <c r="E24" s="2" t="s">
        <v>45</v>
      </c>
      <c r="F24" s="3">
        <v>1</v>
      </c>
      <c r="H24" s="3">
        <v>9</v>
      </c>
      <c r="I24" s="3" t="s">
        <v>57</v>
      </c>
      <c r="J24" s="15">
        <v>1</v>
      </c>
      <c r="K24" s="7" t="s">
        <v>26</v>
      </c>
      <c r="M24" s="83"/>
      <c r="N24" s="83"/>
      <c r="O24" s="83"/>
      <c r="P24" s="83"/>
      <c r="Q24" s="83"/>
      <c r="R24" s="83"/>
    </row>
    <row r="25" spans="1:18">
      <c r="A25" s="5"/>
      <c r="D25" s="12" t="s">
        <v>62</v>
      </c>
      <c r="E25" s="13"/>
      <c r="F25" s="14">
        <v>1</v>
      </c>
      <c r="G25" s="14"/>
      <c r="H25" s="14">
        <v>9</v>
      </c>
      <c r="I25" s="15"/>
      <c r="J25" s="15">
        <v>1</v>
      </c>
      <c r="K25" s="7"/>
      <c r="M25" s="83"/>
      <c r="N25" s="83"/>
      <c r="O25" s="83"/>
      <c r="P25" s="83"/>
      <c r="Q25" s="83"/>
      <c r="R25" s="83"/>
    </row>
    <row r="26" spans="1:18">
      <c r="A26" s="5"/>
      <c r="D26" s="8" t="s">
        <v>12</v>
      </c>
      <c r="E26" s="2" t="s">
        <v>216</v>
      </c>
      <c r="F26" s="3">
        <v>1</v>
      </c>
      <c r="H26" s="3">
        <v>9</v>
      </c>
      <c r="I26" s="3" t="s">
        <v>57</v>
      </c>
      <c r="K26" s="7" t="s">
        <v>212</v>
      </c>
      <c r="M26" s="83"/>
      <c r="N26" s="83"/>
      <c r="O26" s="83"/>
      <c r="P26" s="83"/>
      <c r="Q26" s="83"/>
      <c r="R26" s="83"/>
    </row>
    <row r="27" spans="1:18">
      <c r="A27" s="5"/>
      <c r="E27" s="2" t="s">
        <v>217</v>
      </c>
      <c r="F27" s="3">
        <v>1</v>
      </c>
      <c r="H27" s="44">
        <v>9</v>
      </c>
      <c r="I27" s="3" t="s">
        <v>57</v>
      </c>
      <c r="K27" s="37" t="s">
        <v>218</v>
      </c>
      <c r="M27" s="83"/>
      <c r="N27" s="83"/>
      <c r="O27" s="83"/>
      <c r="P27" s="83"/>
      <c r="Q27" s="83"/>
      <c r="R27" s="83"/>
    </row>
    <row r="28" spans="1:18">
      <c r="A28" s="5"/>
      <c r="D28" s="12" t="s">
        <v>62</v>
      </c>
      <c r="E28" s="13"/>
      <c r="F28" s="14">
        <f>SUM(F26:F27)</f>
        <v>2</v>
      </c>
      <c r="G28" s="14"/>
      <c r="H28" s="14">
        <f>AVERAGE(H26:H27)</f>
        <v>9</v>
      </c>
      <c r="I28" s="16"/>
      <c r="J28" s="15">
        <f>F28/2</f>
        <v>1</v>
      </c>
      <c r="K28" s="7" t="s">
        <v>26</v>
      </c>
      <c r="M28" s="83"/>
      <c r="N28" s="83"/>
      <c r="O28" s="83"/>
      <c r="P28" s="83"/>
      <c r="Q28" s="83"/>
      <c r="R28" s="83"/>
    </row>
    <row r="29" spans="1:18" ht="30">
      <c r="A29" s="5"/>
      <c r="D29" s="8" t="s">
        <v>14</v>
      </c>
      <c r="E29" s="2" t="s">
        <v>47</v>
      </c>
      <c r="F29" s="3">
        <v>1</v>
      </c>
      <c r="H29" s="3">
        <v>3</v>
      </c>
      <c r="I29" s="3" t="s">
        <v>57</v>
      </c>
      <c r="K29" s="7" t="s">
        <v>51</v>
      </c>
      <c r="M29" s="83"/>
      <c r="N29" s="83"/>
      <c r="O29" s="83"/>
      <c r="P29" s="83"/>
      <c r="Q29" s="83"/>
      <c r="R29" s="83"/>
    </row>
    <row r="30" spans="1:18" ht="30">
      <c r="A30" s="5"/>
      <c r="E30" s="2" t="s">
        <v>48</v>
      </c>
      <c r="F30" s="3">
        <v>1</v>
      </c>
      <c r="I30" s="3" t="s">
        <v>57</v>
      </c>
      <c r="K30" s="7" t="s">
        <v>249</v>
      </c>
      <c r="L30" s="72"/>
    </row>
    <row r="31" spans="1:18" ht="45">
      <c r="A31" s="5"/>
      <c r="E31" s="2" t="s">
        <v>49</v>
      </c>
      <c r="F31" s="3">
        <v>1</v>
      </c>
      <c r="H31" s="3">
        <v>3</v>
      </c>
      <c r="I31" s="3" t="s">
        <v>57</v>
      </c>
      <c r="K31" s="56" t="s">
        <v>250</v>
      </c>
      <c r="L31" s="72"/>
    </row>
    <row r="32" spans="1:18" ht="45">
      <c r="A32" s="5"/>
      <c r="E32" s="2" t="s">
        <v>52</v>
      </c>
      <c r="F32" s="3">
        <v>1</v>
      </c>
      <c r="H32" s="3">
        <v>4</v>
      </c>
      <c r="I32" s="3" t="s">
        <v>57</v>
      </c>
      <c r="K32" s="7" t="s">
        <v>50</v>
      </c>
    </row>
    <row r="33" spans="1:11" ht="60">
      <c r="A33" s="5"/>
      <c r="E33" s="2" t="s">
        <v>53</v>
      </c>
      <c r="F33" s="9">
        <v>1</v>
      </c>
      <c r="H33" s="3">
        <v>4</v>
      </c>
      <c r="I33" s="3" t="s">
        <v>57</v>
      </c>
      <c r="K33" s="56" t="s">
        <v>251</v>
      </c>
    </row>
    <row r="34" spans="1:11" ht="30">
      <c r="A34" s="5"/>
      <c r="E34" s="2" t="s">
        <v>54</v>
      </c>
      <c r="F34" s="3">
        <v>1</v>
      </c>
      <c r="H34" s="3">
        <v>2</v>
      </c>
      <c r="I34" s="3" t="s">
        <v>57</v>
      </c>
      <c r="K34" s="7" t="s">
        <v>341</v>
      </c>
    </row>
    <row r="35" spans="1:11" ht="30">
      <c r="A35" s="5"/>
      <c r="E35" s="2" t="s">
        <v>55</v>
      </c>
      <c r="F35" s="3">
        <v>1</v>
      </c>
      <c r="H35" s="3">
        <v>7</v>
      </c>
      <c r="I35" s="3" t="s">
        <v>57</v>
      </c>
      <c r="K35" s="56" t="s">
        <v>320</v>
      </c>
    </row>
    <row r="36" spans="1:11">
      <c r="A36" s="5"/>
      <c r="D36" s="12" t="s">
        <v>62</v>
      </c>
      <c r="E36" s="2"/>
      <c r="F36" s="16">
        <f>SUM(F29:F35)</f>
        <v>7</v>
      </c>
      <c r="G36" s="15"/>
      <c r="H36" s="17">
        <f>AVERAGE(H29:H35)</f>
        <v>3.8333333333333335</v>
      </c>
      <c r="I36" s="14"/>
      <c r="J36" s="15">
        <f>F36/2</f>
        <v>3.5</v>
      </c>
    </row>
    <row r="37" spans="1:11" ht="45">
      <c r="A37" s="18">
        <v>2</v>
      </c>
      <c r="B37" s="11" t="s">
        <v>60</v>
      </c>
      <c r="C37" s="11" t="s">
        <v>61</v>
      </c>
      <c r="D37" s="11" t="s">
        <v>71</v>
      </c>
      <c r="E37" s="4" t="s">
        <v>74</v>
      </c>
      <c r="F37" s="3">
        <v>2</v>
      </c>
      <c r="G37" s="3">
        <f>G8+G9</f>
        <v>78</v>
      </c>
      <c r="H37" s="3">
        <v>5</v>
      </c>
      <c r="I37" s="3" t="s">
        <v>68</v>
      </c>
    </row>
    <row r="38" spans="1:11" ht="30">
      <c r="A38" s="18"/>
      <c r="C38" s="11" t="s">
        <v>63</v>
      </c>
      <c r="E38" s="4" t="s">
        <v>75</v>
      </c>
      <c r="F38" s="3">
        <v>1</v>
      </c>
      <c r="G38" s="3">
        <f>G6</f>
        <v>27</v>
      </c>
      <c r="H38" s="3">
        <f>H6</f>
        <v>4</v>
      </c>
      <c r="I38" s="3" t="s">
        <v>83</v>
      </c>
      <c r="K38" t="s">
        <v>26</v>
      </c>
    </row>
    <row r="39" spans="1:11" ht="30">
      <c r="A39" s="18"/>
      <c r="C39" s="11" t="s">
        <v>64</v>
      </c>
      <c r="E39" s="4" t="s">
        <v>76</v>
      </c>
      <c r="F39" s="3">
        <v>1</v>
      </c>
      <c r="G39" s="3">
        <f>G9</f>
        <v>58</v>
      </c>
      <c r="H39" s="3">
        <f>H9</f>
        <v>19</v>
      </c>
      <c r="I39" s="3" t="s">
        <v>57</v>
      </c>
      <c r="K39" t="s">
        <v>26</v>
      </c>
    </row>
    <row r="40" spans="1:11" ht="30">
      <c r="A40" s="18"/>
      <c r="C40" s="11" t="s">
        <v>65</v>
      </c>
      <c r="E40" s="4" t="s">
        <v>77</v>
      </c>
      <c r="F40" s="3">
        <v>1</v>
      </c>
      <c r="G40" s="3">
        <f>G7</f>
        <v>16</v>
      </c>
      <c r="H40" s="3">
        <f>H7</f>
        <v>4</v>
      </c>
      <c r="I40" s="3" t="s">
        <v>68</v>
      </c>
      <c r="K40" t="s">
        <v>26</v>
      </c>
    </row>
    <row r="41" spans="1:11">
      <c r="A41" s="18"/>
      <c r="C41" s="4"/>
      <c r="D41" s="12" t="s">
        <v>62</v>
      </c>
      <c r="E41" s="2"/>
      <c r="F41" s="16">
        <f>SUM(F37:F40)</f>
        <v>5</v>
      </c>
      <c r="G41" s="15">
        <f>SUM(G37:G40)</f>
        <v>179</v>
      </c>
      <c r="H41" s="17">
        <f>AVERAGE(H34:H40)</f>
        <v>6.4047619047619051</v>
      </c>
      <c r="I41" s="14"/>
      <c r="J41" s="15">
        <f>F41/2</f>
        <v>2.5</v>
      </c>
      <c r="K41" s="15" t="s">
        <v>84</v>
      </c>
    </row>
    <row r="42" spans="1:11" ht="30">
      <c r="A42" s="18"/>
      <c r="D42" s="11" t="s">
        <v>72</v>
      </c>
      <c r="G42">
        <f>SUM(G37:G40)</f>
        <v>179</v>
      </c>
    </row>
    <row r="43" spans="1:11" ht="30">
      <c r="A43" s="18"/>
      <c r="D43" s="12" t="s">
        <v>62</v>
      </c>
      <c r="E43" s="2"/>
      <c r="F43" s="16">
        <f>SUM(F39:F42)</f>
        <v>7</v>
      </c>
      <c r="G43" s="16">
        <f>G42</f>
        <v>179</v>
      </c>
      <c r="H43" s="17">
        <f>H41</f>
        <v>6.4047619047619051</v>
      </c>
      <c r="I43" s="14"/>
      <c r="J43" s="16">
        <f>G43/20</f>
        <v>8.9499999999999993</v>
      </c>
      <c r="K43" s="22" t="s">
        <v>85</v>
      </c>
    </row>
    <row r="44" spans="1:11" ht="30">
      <c r="A44" s="18"/>
      <c r="D44" s="11" t="s">
        <v>73</v>
      </c>
      <c r="E44" t="s">
        <v>93</v>
      </c>
      <c r="G44">
        <v>100</v>
      </c>
      <c r="H44">
        <v>3</v>
      </c>
    </row>
    <row r="45" spans="1:11">
      <c r="A45" s="18"/>
      <c r="D45" s="12" t="s">
        <v>62</v>
      </c>
      <c r="E45" s="2"/>
      <c r="F45" s="16"/>
      <c r="G45" s="16">
        <f>G44</f>
        <v>100</v>
      </c>
      <c r="H45" s="17">
        <f>H44</f>
        <v>3</v>
      </c>
      <c r="I45" s="14"/>
      <c r="J45" s="16">
        <f>G45/100</f>
        <v>1</v>
      </c>
      <c r="K45" s="15" t="s">
        <v>86</v>
      </c>
    </row>
    <row r="46" spans="1:11" ht="45">
      <c r="A46" s="19">
        <v>3</v>
      </c>
      <c r="B46" s="20" t="s">
        <v>87</v>
      </c>
      <c r="C46" s="20" t="s">
        <v>88</v>
      </c>
      <c r="D46" s="20" t="s">
        <v>89</v>
      </c>
      <c r="E46" s="2" t="s">
        <v>104</v>
      </c>
      <c r="F46">
        <v>1</v>
      </c>
      <c r="H46">
        <v>3</v>
      </c>
      <c r="K46" s="7" t="s">
        <v>103</v>
      </c>
    </row>
    <row r="47" spans="1:11" ht="30">
      <c r="A47" s="19"/>
      <c r="D47" s="2"/>
      <c r="E47" s="2" t="s">
        <v>94</v>
      </c>
      <c r="F47">
        <v>1</v>
      </c>
      <c r="H47">
        <v>1</v>
      </c>
      <c r="K47" s="7" t="s">
        <v>95</v>
      </c>
    </row>
    <row r="48" spans="1:11" ht="30">
      <c r="A48" s="19"/>
      <c r="E48" s="53" t="s">
        <v>97</v>
      </c>
      <c r="F48">
        <v>1</v>
      </c>
      <c r="H48">
        <v>1</v>
      </c>
      <c r="K48" s="7" t="s">
        <v>96</v>
      </c>
    </row>
    <row r="49" spans="1:11" ht="30">
      <c r="A49" s="19"/>
      <c r="E49" s="2" t="s">
        <v>98</v>
      </c>
      <c r="F49">
        <v>1</v>
      </c>
      <c r="H49">
        <v>1</v>
      </c>
      <c r="K49" s="7" t="s">
        <v>101</v>
      </c>
    </row>
    <row r="50" spans="1:11" ht="30">
      <c r="A50" s="19"/>
      <c r="E50" s="2" t="s">
        <v>287</v>
      </c>
      <c r="F50">
        <v>1</v>
      </c>
      <c r="H50">
        <v>1</v>
      </c>
      <c r="K50" s="7" t="s">
        <v>99</v>
      </c>
    </row>
    <row r="51" spans="1:11">
      <c r="A51" s="19"/>
      <c r="D51" s="12" t="s">
        <v>62</v>
      </c>
      <c r="E51" s="2"/>
      <c r="F51" s="16">
        <f>SUM(F46:F50)</f>
        <v>5</v>
      </c>
      <c r="G51" s="15">
        <f>SUM(G47:G50)</f>
        <v>0</v>
      </c>
      <c r="H51" s="17">
        <f>AVERAGE(H46:H50)</f>
        <v>1.4</v>
      </c>
      <c r="I51" s="14"/>
      <c r="J51" s="21">
        <f>F51/3</f>
        <v>1.6666666666666667</v>
      </c>
      <c r="K51" s="21" t="s">
        <v>102</v>
      </c>
    </row>
    <row r="52" spans="1:11" ht="30">
      <c r="A52" s="19"/>
      <c r="D52" s="20" t="s">
        <v>90</v>
      </c>
      <c r="E52" s="2" t="s">
        <v>94</v>
      </c>
      <c r="F52">
        <v>1</v>
      </c>
      <c r="H52">
        <v>1</v>
      </c>
      <c r="K52" s="7" t="s">
        <v>95</v>
      </c>
    </row>
    <row r="53" spans="1:11" ht="30">
      <c r="A53" s="19"/>
      <c r="E53" s="2" t="s">
        <v>98</v>
      </c>
      <c r="F53">
        <v>1</v>
      </c>
      <c r="H53">
        <v>1</v>
      </c>
      <c r="K53" s="7" t="s">
        <v>101</v>
      </c>
    </row>
    <row r="54" spans="1:11" ht="30">
      <c r="A54" s="19"/>
      <c r="E54" s="2" t="s">
        <v>287</v>
      </c>
      <c r="F54">
        <v>1</v>
      </c>
      <c r="H54">
        <v>1</v>
      </c>
      <c r="K54" s="7" t="s">
        <v>99</v>
      </c>
    </row>
    <row r="55" spans="1:11">
      <c r="A55" s="19"/>
      <c r="D55" s="12" t="s">
        <v>62</v>
      </c>
      <c r="E55" s="2"/>
      <c r="F55" s="16">
        <f>SUM(F52:F54)</f>
        <v>3</v>
      </c>
      <c r="G55" s="15">
        <f>SUM(G51:G54)</f>
        <v>0</v>
      </c>
      <c r="H55" s="17">
        <f>AVERAGE(H52:H54)</f>
        <v>1</v>
      </c>
      <c r="I55" s="14"/>
      <c r="J55" s="21">
        <f>F55/3</f>
        <v>1</v>
      </c>
      <c r="K55" s="21"/>
    </row>
    <row r="56" spans="1:11" ht="30">
      <c r="A56" s="19"/>
      <c r="D56" s="20" t="s">
        <v>91</v>
      </c>
      <c r="E56" s="4" t="s">
        <v>315</v>
      </c>
      <c r="F56">
        <v>1</v>
      </c>
      <c r="H56">
        <v>1</v>
      </c>
      <c r="K56" t="s">
        <v>319</v>
      </c>
    </row>
    <row r="57" spans="1:11">
      <c r="A57" s="19"/>
      <c r="D57" s="2"/>
      <c r="E57" s="4" t="s">
        <v>317</v>
      </c>
      <c r="F57" s="28">
        <v>1</v>
      </c>
      <c r="H57">
        <v>1</v>
      </c>
      <c r="K57" t="s">
        <v>319</v>
      </c>
    </row>
    <row r="58" spans="1:11">
      <c r="A58" s="19"/>
      <c r="D58" s="2"/>
      <c r="E58" s="4" t="s">
        <v>318</v>
      </c>
      <c r="F58" s="28">
        <v>1</v>
      </c>
      <c r="H58">
        <v>1</v>
      </c>
      <c r="K58" t="s">
        <v>319</v>
      </c>
    </row>
    <row r="59" spans="1:11">
      <c r="A59" s="19"/>
      <c r="D59" s="12" t="s">
        <v>62</v>
      </c>
      <c r="E59" s="2"/>
      <c r="F59" s="16">
        <f>SUM(F56:F58)</f>
        <v>3</v>
      </c>
      <c r="G59" s="15">
        <f>SUM(G55:G58)</f>
        <v>0</v>
      </c>
      <c r="H59" s="17">
        <f>AVERAGE(H56:H58)</f>
        <v>1</v>
      </c>
      <c r="I59" s="14"/>
      <c r="J59" s="21">
        <f>F59/3</f>
        <v>1</v>
      </c>
      <c r="K59" s="21"/>
    </row>
    <row r="60" spans="1:11" ht="45">
      <c r="A60" s="19"/>
      <c r="D60" s="20" t="s">
        <v>92</v>
      </c>
      <c r="E60" s="4" t="s">
        <v>167</v>
      </c>
    </row>
    <row r="61" spans="1:11">
      <c r="A61" s="19"/>
      <c r="D61" s="2"/>
      <c r="E61" s="4" t="s">
        <v>323</v>
      </c>
      <c r="F61">
        <v>1</v>
      </c>
      <c r="H61">
        <v>1</v>
      </c>
      <c r="K61" t="s">
        <v>339</v>
      </c>
    </row>
    <row r="62" spans="1:11" ht="60">
      <c r="A62" s="19"/>
      <c r="D62" s="2"/>
      <c r="E62" s="4" t="s">
        <v>168</v>
      </c>
      <c r="F62">
        <v>3</v>
      </c>
      <c r="H62">
        <v>1</v>
      </c>
      <c r="K62" s="2" t="s">
        <v>358</v>
      </c>
    </row>
    <row r="63" spans="1:11">
      <c r="A63" s="19"/>
      <c r="D63" s="12" t="s">
        <v>62</v>
      </c>
      <c r="E63" s="2"/>
      <c r="F63" s="16">
        <f>SUM(F60:F62)</f>
        <v>4</v>
      </c>
      <c r="G63" s="15">
        <f>SUM(G59:G62)</f>
        <v>0</v>
      </c>
      <c r="H63" s="17">
        <f>AVERAGE(H60:H62)</f>
        <v>1</v>
      </c>
      <c r="I63" s="14"/>
      <c r="J63" s="21">
        <f>F63/3</f>
        <v>1.3333333333333333</v>
      </c>
      <c r="K63" s="21"/>
    </row>
    <row r="64" spans="1:11" ht="30">
      <c r="A64" s="19"/>
      <c r="D64" s="20" t="s">
        <v>293</v>
      </c>
      <c r="E64" s="4" t="s">
        <v>167</v>
      </c>
    </row>
    <row r="65" spans="1:12">
      <c r="A65" s="19"/>
      <c r="E65" s="4" t="s">
        <v>323</v>
      </c>
      <c r="F65">
        <v>1</v>
      </c>
      <c r="K65" t="s">
        <v>340</v>
      </c>
    </row>
    <row r="66" spans="1:12">
      <c r="A66" s="19"/>
      <c r="E66" s="4" t="s">
        <v>168</v>
      </c>
    </row>
    <row r="67" spans="1:12">
      <c r="A67" s="19"/>
      <c r="D67" s="12" t="s">
        <v>62</v>
      </c>
      <c r="E67" s="2"/>
      <c r="F67" s="16">
        <f>SUM(F64:F66)</f>
        <v>1</v>
      </c>
      <c r="G67" s="15">
        <f>SUM(G63:G66)</f>
        <v>0</v>
      </c>
      <c r="H67" s="17" t="e">
        <f>AVERAGE(H64:H66)</f>
        <v>#DIV/0!</v>
      </c>
      <c r="I67" s="14"/>
      <c r="J67" s="21">
        <f>F67/3</f>
        <v>0.33333333333333331</v>
      </c>
      <c r="K67" s="21"/>
    </row>
    <row r="68" spans="1:12" ht="30">
      <c r="A68" s="24">
        <v>4</v>
      </c>
      <c r="B68" s="24" t="s">
        <v>344</v>
      </c>
      <c r="C68" s="24" t="s">
        <v>105</v>
      </c>
      <c r="D68" s="74" t="s">
        <v>345</v>
      </c>
      <c r="E68" s="4" t="s">
        <v>110</v>
      </c>
      <c r="F68" s="3">
        <v>28</v>
      </c>
      <c r="G68" s="3"/>
      <c r="H68" s="3">
        <v>1</v>
      </c>
      <c r="I68" s="3"/>
      <c r="J68" s="3"/>
      <c r="K68" s="23" t="s">
        <v>115</v>
      </c>
      <c r="L68" s="3"/>
    </row>
    <row r="69" spans="1:12" ht="30">
      <c r="A69" s="24"/>
      <c r="C69" s="24" t="s">
        <v>107</v>
      </c>
      <c r="E69" s="4" t="s">
        <v>111</v>
      </c>
      <c r="F69" s="3">
        <v>11</v>
      </c>
      <c r="H69">
        <v>1</v>
      </c>
      <c r="K69" s="7" t="s">
        <v>116</v>
      </c>
    </row>
    <row r="70" spans="1:12" ht="30">
      <c r="A70" s="24"/>
      <c r="C70" s="24" t="s">
        <v>108</v>
      </c>
      <c r="E70" s="4" t="s">
        <v>112</v>
      </c>
      <c r="F70" s="3">
        <v>2</v>
      </c>
      <c r="H70">
        <v>1</v>
      </c>
      <c r="K70" s="7" t="s">
        <v>117</v>
      </c>
    </row>
    <row r="71" spans="1:12" ht="30">
      <c r="A71" s="24"/>
      <c r="C71" s="24" t="s">
        <v>109</v>
      </c>
      <c r="E71" s="4" t="s">
        <v>113</v>
      </c>
      <c r="F71" s="3">
        <v>19</v>
      </c>
      <c r="H71">
        <v>1</v>
      </c>
      <c r="K71" s="7" t="s">
        <v>118</v>
      </c>
    </row>
    <row r="72" spans="1:12" ht="30">
      <c r="A72" s="24"/>
      <c r="E72" s="4" t="s">
        <v>114</v>
      </c>
      <c r="F72" s="3">
        <v>15</v>
      </c>
      <c r="H72">
        <v>1</v>
      </c>
      <c r="K72" s="7" t="s">
        <v>119</v>
      </c>
    </row>
    <row r="73" spans="1:12" ht="45">
      <c r="A73" s="24"/>
      <c r="E73" s="4" t="s">
        <v>120</v>
      </c>
      <c r="F73" s="3">
        <v>2</v>
      </c>
      <c r="H73">
        <v>1</v>
      </c>
      <c r="K73" s="7" t="s">
        <v>121</v>
      </c>
    </row>
    <row r="74" spans="1:12" ht="30">
      <c r="A74" s="24"/>
      <c r="E74" s="4" t="s">
        <v>122</v>
      </c>
      <c r="F74" s="3">
        <v>39</v>
      </c>
      <c r="H74">
        <v>1</v>
      </c>
      <c r="K74" s="7" t="s">
        <v>123</v>
      </c>
    </row>
    <row r="75" spans="1:12" ht="30">
      <c r="A75" s="24"/>
      <c r="E75" s="4" t="s">
        <v>124</v>
      </c>
      <c r="F75" s="3">
        <v>32</v>
      </c>
      <c r="H75">
        <v>1</v>
      </c>
      <c r="K75" s="7" t="s">
        <v>125</v>
      </c>
    </row>
    <row r="76" spans="1:12" ht="45">
      <c r="A76" s="24"/>
      <c r="E76" s="4" t="s">
        <v>126</v>
      </c>
      <c r="F76" s="3">
        <v>2</v>
      </c>
      <c r="H76">
        <v>1</v>
      </c>
      <c r="K76" s="7" t="s">
        <v>127</v>
      </c>
    </row>
    <row r="77" spans="1:12">
      <c r="A77" s="24"/>
      <c r="E77" s="4" t="s">
        <v>128</v>
      </c>
      <c r="F77" s="3">
        <v>59</v>
      </c>
      <c r="H77">
        <v>1</v>
      </c>
      <c r="K77" s="7" t="s">
        <v>129</v>
      </c>
    </row>
    <row r="78" spans="1:12">
      <c r="A78" s="24"/>
      <c r="E78" s="4" t="s">
        <v>353</v>
      </c>
      <c r="F78" s="3">
        <v>48</v>
      </c>
      <c r="H78">
        <v>1</v>
      </c>
      <c r="K78" s="7" t="s">
        <v>354</v>
      </c>
    </row>
    <row r="79" spans="1:12" ht="30">
      <c r="A79" s="24"/>
      <c r="E79" s="4" t="s">
        <v>356</v>
      </c>
      <c r="F79" s="3">
        <v>120</v>
      </c>
      <c r="H79">
        <v>1</v>
      </c>
      <c r="K79" s="73" t="s">
        <v>357</v>
      </c>
    </row>
    <row r="80" spans="1:12">
      <c r="A80" s="24"/>
      <c r="D80" s="12" t="s">
        <v>62</v>
      </c>
      <c r="E80" s="2"/>
      <c r="F80" s="16">
        <f>SUM(F68:F79)</f>
        <v>377</v>
      </c>
      <c r="G80" s="15">
        <f>SUM(G74:G77)</f>
        <v>0</v>
      </c>
      <c r="H80" s="17">
        <f>AVERAGE(H68:H79)</f>
        <v>1</v>
      </c>
      <c r="I80" s="14"/>
      <c r="J80" s="21">
        <f>F80/250</f>
        <v>1.508</v>
      </c>
      <c r="K80" s="29"/>
    </row>
    <row r="81" spans="1:12" ht="30">
      <c r="A81" s="24"/>
      <c r="D81" s="74" t="s">
        <v>106</v>
      </c>
      <c r="E81" s="4" t="s">
        <v>131</v>
      </c>
      <c r="F81" s="3">
        <v>1</v>
      </c>
      <c r="G81" s="26">
        <v>20</v>
      </c>
      <c r="K81" s="7" t="s">
        <v>130</v>
      </c>
    </row>
    <row r="82" spans="1:12" ht="31.25" customHeight="1">
      <c r="A82" s="24"/>
      <c r="E82" s="4" t="s">
        <v>132</v>
      </c>
      <c r="F82" s="3">
        <v>1</v>
      </c>
      <c r="G82" s="26">
        <v>20</v>
      </c>
      <c r="K82" s="7" t="s">
        <v>283</v>
      </c>
    </row>
    <row r="83" spans="1:12">
      <c r="A83" s="24"/>
      <c r="D83" s="12" t="s">
        <v>62</v>
      </c>
      <c r="E83" s="2"/>
      <c r="F83" s="16">
        <f>SUM(F81:F82)</f>
        <v>2</v>
      </c>
      <c r="G83" s="15">
        <f>SUM(G77:G82)</f>
        <v>40</v>
      </c>
      <c r="H83" s="17">
        <f>AVERAGE(H80:H82)</f>
        <v>1</v>
      </c>
      <c r="I83" s="14"/>
      <c r="J83" s="21">
        <f>F83/2</f>
        <v>1</v>
      </c>
      <c r="K83" s="21"/>
    </row>
    <row r="84" spans="1:12" ht="30">
      <c r="A84" s="24"/>
      <c r="D84" s="74" t="s">
        <v>133</v>
      </c>
      <c r="E84" s="4" t="s">
        <v>134</v>
      </c>
      <c r="F84" s="3">
        <v>5</v>
      </c>
      <c r="G84">
        <v>27</v>
      </c>
      <c r="H84">
        <v>4</v>
      </c>
      <c r="K84" t="s">
        <v>130</v>
      </c>
    </row>
    <row r="85" spans="1:12" ht="30">
      <c r="A85" s="24"/>
      <c r="E85" s="4" t="s">
        <v>346</v>
      </c>
      <c r="F85">
        <v>4.5</v>
      </c>
      <c r="K85" t="s">
        <v>347</v>
      </c>
    </row>
    <row r="86" spans="1:12">
      <c r="A86" s="24"/>
      <c r="D86" s="12" t="s">
        <v>62</v>
      </c>
      <c r="E86" s="2"/>
      <c r="F86" s="16">
        <f>SUM(F84:F85)</f>
        <v>9.5</v>
      </c>
      <c r="G86" s="15">
        <f>SUM(G84:G85)</f>
        <v>27</v>
      </c>
      <c r="H86" s="17">
        <f>AVERAGE(H84:H85)</f>
        <v>4</v>
      </c>
      <c r="I86" s="14"/>
      <c r="J86" s="21">
        <f>F86/78</f>
        <v>0.12179487179487179</v>
      </c>
      <c r="K86" s="21" t="s">
        <v>136</v>
      </c>
    </row>
    <row r="87" spans="1:12" ht="45">
      <c r="A87" s="27">
        <v>5</v>
      </c>
      <c r="B87" s="22" t="s">
        <v>139</v>
      </c>
      <c r="C87" s="22" t="s">
        <v>137</v>
      </c>
      <c r="D87" s="22" t="s">
        <v>303</v>
      </c>
      <c r="E87" s="4" t="s">
        <v>142</v>
      </c>
      <c r="F87" s="28">
        <v>1</v>
      </c>
      <c r="H87">
        <v>1</v>
      </c>
      <c r="K87" s="7" t="s">
        <v>141</v>
      </c>
    </row>
    <row r="88" spans="1:12" ht="30">
      <c r="A88" s="27"/>
      <c r="C88" s="22" t="s">
        <v>138</v>
      </c>
      <c r="D88" s="72"/>
      <c r="E88" s="4" t="s">
        <v>316</v>
      </c>
      <c r="F88" s="77" t="s">
        <v>305</v>
      </c>
      <c r="H88">
        <v>0</v>
      </c>
    </row>
    <row r="89" spans="1:12">
      <c r="A89" s="27"/>
      <c r="E89" s="4" t="s">
        <v>140</v>
      </c>
      <c r="F89" s="28">
        <v>1</v>
      </c>
      <c r="H89">
        <v>1</v>
      </c>
      <c r="K89" s="7" t="s">
        <v>143</v>
      </c>
    </row>
    <row r="90" spans="1:12">
      <c r="A90" s="27"/>
      <c r="D90" s="12" t="s">
        <v>62</v>
      </c>
      <c r="E90" s="2"/>
      <c r="F90" s="16">
        <f>SUM(F87:F89)</f>
        <v>2</v>
      </c>
      <c r="G90" s="15">
        <f>SUM(G88:G89)</f>
        <v>0</v>
      </c>
      <c r="H90" s="17">
        <f>AVERAGE(H88:H89)</f>
        <v>0.5</v>
      </c>
      <c r="I90" s="14"/>
      <c r="J90" s="21">
        <f>F90/3</f>
        <v>0.66666666666666663</v>
      </c>
      <c r="K90" s="86"/>
    </row>
    <row r="91" spans="1:12" ht="45">
      <c r="A91" s="27"/>
      <c r="D91" s="22" t="s">
        <v>144</v>
      </c>
      <c r="E91" s="4" t="s">
        <v>315</v>
      </c>
      <c r="F91">
        <v>1</v>
      </c>
      <c r="H91">
        <v>1</v>
      </c>
      <c r="K91" t="s">
        <v>319</v>
      </c>
    </row>
    <row r="92" spans="1:12">
      <c r="A92" s="27"/>
      <c r="E92" s="4" t="s">
        <v>317</v>
      </c>
      <c r="F92" s="28">
        <v>1</v>
      </c>
      <c r="H92">
        <v>1</v>
      </c>
      <c r="K92" t="s">
        <v>319</v>
      </c>
    </row>
    <row r="93" spans="1:12">
      <c r="A93" s="27"/>
      <c r="E93" s="4" t="s">
        <v>318</v>
      </c>
      <c r="F93" s="28">
        <v>1</v>
      </c>
      <c r="H93">
        <v>1</v>
      </c>
      <c r="K93" t="s">
        <v>319</v>
      </c>
    </row>
    <row r="94" spans="1:12">
      <c r="A94" s="27"/>
      <c r="D94" s="12" t="s">
        <v>62</v>
      </c>
      <c r="E94" s="2"/>
      <c r="F94" s="16">
        <f>SUM(F91:F93)</f>
        <v>3</v>
      </c>
      <c r="G94" s="15">
        <f>SUM(G92:G93)</f>
        <v>0</v>
      </c>
      <c r="H94" s="17">
        <f>AVERAGE(H92:H93)</f>
        <v>1</v>
      </c>
      <c r="I94" s="14"/>
      <c r="J94" s="21">
        <f>F94/3</f>
        <v>1</v>
      </c>
      <c r="K94" s="29"/>
    </row>
    <row r="95" spans="1:12" ht="30">
      <c r="A95" s="27"/>
      <c r="D95" s="22" t="s">
        <v>145</v>
      </c>
      <c r="E95" s="2" t="s">
        <v>149</v>
      </c>
      <c r="F95">
        <v>1</v>
      </c>
      <c r="G95">
        <f>G6</f>
        <v>27</v>
      </c>
      <c r="H95">
        <v>4</v>
      </c>
      <c r="I95" t="s">
        <v>83</v>
      </c>
      <c r="K95" s="7" t="s">
        <v>26</v>
      </c>
    </row>
    <row r="96" spans="1:12" ht="30">
      <c r="A96" s="27"/>
      <c r="E96" s="2" t="s">
        <v>146</v>
      </c>
      <c r="F96">
        <v>2</v>
      </c>
      <c r="G96">
        <f>G8+G10</f>
        <v>51</v>
      </c>
      <c r="H96">
        <v>5</v>
      </c>
      <c r="I96" t="s">
        <v>68</v>
      </c>
      <c r="K96" s="7" t="s">
        <v>79</v>
      </c>
      <c r="L96" s="7" t="s">
        <v>319</v>
      </c>
    </row>
    <row r="97" spans="1:28">
      <c r="A97" s="27"/>
      <c r="E97" s="2"/>
      <c r="I97" t="s">
        <v>68</v>
      </c>
      <c r="K97" s="7" t="s">
        <v>26</v>
      </c>
    </row>
    <row r="98" spans="1:28" ht="30">
      <c r="A98" s="27"/>
      <c r="E98" s="2" t="s">
        <v>147</v>
      </c>
      <c r="F98">
        <v>1</v>
      </c>
      <c r="G98">
        <f>G9</f>
        <v>58</v>
      </c>
      <c r="I98" t="s">
        <v>68</v>
      </c>
      <c r="K98" s="7" t="s">
        <v>26</v>
      </c>
    </row>
    <row r="99" spans="1:28" ht="30">
      <c r="A99" s="27"/>
      <c r="E99" s="2" t="s">
        <v>148</v>
      </c>
      <c r="F99">
        <v>1</v>
      </c>
      <c r="G99">
        <f>G7</f>
        <v>16</v>
      </c>
      <c r="H99">
        <v>4</v>
      </c>
      <c r="I99" t="s">
        <v>68</v>
      </c>
      <c r="K99" s="7" t="s">
        <v>82</v>
      </c>
    </row>
    <row r="100" spans="1:28" ht="45">
      <c r="A100" s="27"/>
      <c r="E100" s="2" t="s">
        <v>157</v>
      </c>
      <c r="F100">
        <v>1</v>
      </c>
      <c r="G100">
        <v>7</v>
      </c>
      <c r="H100">
        <v>4</v>
      </c>
      <c r="I100" t="s">
        <v>158</v>
      </c>
      <c r="K100" s="7" t="s">
        <v>255</v>
      </c>
    </row>
    <row r="101" spans="1:28" ht="30">
      <c r="A101" s="27"/>
      <c r="E101" s="2" t="s">
        <v>160</v>
      </c>
      <c r="F101">
        <v>1</v>
      </c>
      <c r="G101">
        <v>27</v>
      </c>
      <c r="H101">
        <v>4</v>
      </c>
      <c r="I101" t="s">
        <v>57</v>
      </c>
      <c r="K101" s="7" t="s">
        <v>256</v>
      </c>
    </row>
    <row r="102" spans="1:28">
      <c r="A102" s="27"/>
      <c r="D102" s="12" t="s">
        <v>62</v>
      </c>
      <c r="E102" s="2"/>
      <c r="F102" s="16">
        <f>COUNTIF(F95:F101,"&gt;0")</f>
        <v>6</v>
      </c>
      <c r="G102" s="15">
        <f>SUM(G95:G101)</f>
        <v>186</v>
      </c>
      <c r="H102" s="17">
        <f>AVERAGE(H98:H101)</f>
        <v>4</v>
      </c>
      <c r="I102" s="14"/>
      <c r="J102" s="21">
        <f>F102/4</f>
        <v>1.5</v>
      </c>
      <c r="K102" s="29"/>
    </row>
    <row r="103" spans="1:28">
      <c r="A103" s="27"/>
      <c r="D103" s="22" t="s">
        <v>150</v>
      </c>
      <c r="E103" s="2"/>
      <c r="F103" s="2"/>
      <c r="G103" s="2">
        <f>G102</f>
        <v>186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>
      <c r="A104" s="27"/>
      <c r="D104" s="12" t="s">
        <v>62</v>
      </c>
      <c r="E104" s="2"/>
      <c r="F104" s="16"/>
      <c r="G104" s="15">
        <f>G103</f>
        <v>186</v>
      </c>
      <c r="H104" s="17">
        <f>AVERAGE(H100:H102)</f>
        <v>4</v>
      </c>
      <c r="I104" s="14"/>
      <c r="J104" s="21">
        <f>G104/40</f>
        <v>4.6500000000000004</v>
      </c>
      <c r="K104" s="29"/>
    </row>
    <row r="105" spans="1:28" ht="30">
      <c r="A105" s="27"/>
      <c r="D105" s="22" t="s">
        <v>151</v>
      </c>
      <c r="E105" t="s">
        <v>153</v>
      </c>
    </row>
    <row r="106" spans="1:28">
      <c r="A106" s="27"/>
      <c r="E106" s="2" t="s">
        <v>155</v>
      </c>
    </row>
    <row r="107" spans="1:28">
      <c r="A107" s="27"/>
      <c r="E107" s="2" t="s">
        <v>154</v>
      </c>
    </row>
    <row r="108" spans="1:28" ht="30">
      <c r="A108" s="27"/>
      <c r="D108" s="12" t="s">
        <v>62</v>
      </c>
      <c r="E108" s="2"/>
      <c r="F108" s="16">
        <f>COUNTIF(F105:F107,"&gt;0")</f>
        <v>0</v>
      </c>
      <c r="G108" s="15">
        <f>SUM(G105:G107)</f>
        <v>0</v>
      </c>
      <c r="H108" s="17" t="e">
        <f>AVERAGE(H105:H106)</f>
        <v>#DIV/0!</v>
      </c>
      <c r="I108" s="14"/>
      <c r="J108" s="21">
        <f>F108/4</f>
        <v>0</v>
      </c>
      <c r="K108" s="30" t="s">
        <v>152</v>
      </c>
    </row>
    <row r="109" spans="1:28" ht="30">
      <c r="A109" s="27"/>
      <c r="D109" s="22" t="s">
        <v>156</v>
      </c>
      <c r="E109" s="2" t="s">
        <v>160</v>
      </c>
      <c r="F109">
        <v>4.5</v>
      </c>
      <c r="G109">
        <f>G101</f>
        <v>27</v>
      </c>
      <c r="H109">
        <v>4</v>
      </c>
      <c r="K109" s="7" t="s">
        <v>135</v>
      </c>
    </row>
    <row r="110" spans="1:28" ht="45">
      <c r="A110" s="27"/>
      <c r="E110" s="2" t="s">
        <v>161</v>
      </c>
      <c r="F110">
        <v>5</v>
      </c>
      <c r="G110" t="s">
        <v>162</v>
      </c>
      <c r="H110" t="s">
        <v>163</v>
      </c>
      <c r="K110" s="7" t="s">
        <v>159</v>
      </c>
    </row>
    <row r="111" spans="1:28">
      <c r="A111" s="27"/>
      <c r="D111" s="12" t="s">
        <v>62</v>
      </c>
      <c r="E111" s="2"/>
      <c r="F111" s="16">
        <f>SUM(F109:F110)</f>
        <v>9.5</v>
      </c>
      <c r="G111" s="16">
        <f>SUM(G109:G110)</f>
        <v>27</v>
      </c>
      <c r="H111" s="17" t="e">
        <f>AVERAGE(H108:H109)</f>
        <v>#DIV/0!</v>
      </c>
      <c r="I111" s="14"/>
      <c r="J111" s="21">
        <f>F111/78</f>
        <v>0.12179487179487179</v>
      </c>
      <c r="K111" s="29"/>
    </row>
    <row r="112" spans="1:28" ht="30">
      <c r="A112" s="27"/>
      <c r="D112" s="22" t="s">
        <v>164</v>
      </c>
      <c r="F112">
        <v>3</v>
      </c>
      <c r="G112">
        <v>3</v>
      </c>
      <c r="H112">
        <v>3</v>
      </c>
      <c r="I112" t="s">
        <v>158</v>
      </c>
    </row>
    <row r="113" spans="1:17">
      <c r="A113" s="27"/>
      <c r="D113" s="12" t="s">
        <v>62</v>
      </c>
      <c r="E113" s="2"/>
      <c r="F113" s="16">
        <f>SUM(F111:F112)</f>
        <v>12.5</v>
      </c>
      <c r="G113" s="16">
        <f>SUM(G112)</f>
        <v>3</v>
      </c>
      <c r="H113" s="17">
        <f>H112</f>
        <v>3</v>
      </c>
      <c r="I113" s="14"/>
      <c r="J113" s="21">
        <f>F113/3</f>
        <v>4.166666666666667</v>
      </c>
      <c r="K113" s="63" t="s">
        <v>165</v>
      </c>
    </row>
    <row r="114" spans="1:17" ht="60">
      <c r="A114" s="27"/>
      <c r="D114" s="22" t="s">
        <v>166</v>
      </c>
      <c r="E114" s="2"/>
      <c r="F114">
        <v>2019</v>
      </c>
      <c r="G114">
        <v>2022</v>
      </c>
      <c r="H114" t="s">
        <v>331</v>
      </c>
      <c r="I114" s="2"/>
      <c r="J114" s="2"/>
      <c r="K114" s="2"/>
      <c r="L114" s="2"/>
      <c r="M114" s="2"/>
      <c r="N114" s="2"/>
      <c r="O114" s="2"/>
      <c r="P114" s="2"/>
      <c r="Q114" s="2"/>
    </row>
    <row r="115" spans="1:17">
      <c r="A115" s="27"/>
      <c r="E115" t="s">
        <v>167</v>
      </c>
      <c r="F115">
        <v>3</v>
      </c>
      <c r="G115">
        <v>9</v>
      </c>
      <c r="H115">
        <f>G115*100/F115-100</f>
        <v>200</v>
      </c>
    </row>
    <row r="116" spans="1:17">
      <c r="A116" s="27"/>
      <c r="E116" t="s">
        <v>168</v>
      </c>
      <c r="F116">
        <v>7</v>
      </c>
      <c r="G116">
        <v>17</v>
      </c>
      <c r="H116" s="40">
        <f>G116*100/F116-100</f>
        <v>142.85714285714286</v>
      </c>
    </row>
    <row r="117" spans="1:17">
      <c r="A117" s="27"/>
      <c r="E117" t="s">
        <v>169</v>
      </c>
      <c r="F117">
        <v>2</v>
      </c>
      <c r="G117">
        <v>5</v>
      </c>
      <c r="H117">
        <f>G117*100/F117-100</f>
        <v>150</v>
      </c>
    </row>
    <row r="118" spans="1:17">
      <c r="A118" s="27"/>
      <c r="D118" s="12" t="s">
        <v>62</v>
      </c>
      <c r="E118" s="2"/>
      <c r="F118" s="16">
        <f>SUM(F115:F117)</f>
        <v>12</v>
      </c>
      <c r="G118" s="16">
        <f>SUM(G115:G117)</f>
        <v>31</v>
      </c>
      <c r="H118" s="17">
        <f>AVERAGE(H115:H117)</f>
        <v>164.28571428571431</v>
      </c>
      <c r="I118" s="14"/>
      <c r="J118" s="21">
        <f>H118/10</f>
        <v>16.428571428571431</v>
      </c>
      <c r="K118" s="30"/>
    </row>
    <row r="119" spans="1:17" ht="45">
      <c r="A119" s="50">
        <v>6</v>
      </c>
      <c r="B119" s="31" t="s">
        <v>170</v>
      </c>
      <c r="C119" s="31" t="s">
        <v>88</v>
      </c>
      <c r="D119" s="31" t="s">
        <v>175</v>
      </c>
      <c r="E119" t="s">
        <v>167</v>
      </c>
      <c r="F119">
        <v>1</v>
      </c>
      <c r="H119">
        <v>8</v>
      </c>
      <c r="K119" s="7" t="s">
        <v>176</v>
      </c>
    </row>
    <row r="120" spans="1:17">
      <c r="C120" s="31" t="s">
        <v>172</v>
      </c>
      <c r="E120" t="s">
        <v>168</v>
      </c>
      <c r="F120">
        <v>1</v>
      </c>
      <c r="H120">
        <v>1</v>
      </c>
      <c r="K120" s="7" t="s">
        <v>177</v>
      </c>
    </row>
    <row r="121" spans="1:17">
      <c r="C121" s="31" t="s">
        <v>109</v>
      </c>
      <c r="E121" t="s">
        <v>169</v>
      </c>
      <c r="F121">
        <v>1</v>
      </c>
      <c r="H121">
        <v>1</v>
      </c>
      <c r="K121" s="7" t="s">
        <v>178</v>
      </c>
    </row>
    <row r="122" spans="1:17">
      <c r="D122" s="12" t="s">
        <v>62</v>
      </c>
      <c r="E122" s="2"/>
      <c r="F122" s="34">
        <f>SUM(F119:F121)</f>
        <v>3</v>
      </c>
      <c r="G122" s="16">
        <f>SUM(G120:G121)</f>
        <v>0</v>
      </c>
      <c r="H122" s="17">
        <f>AVERAGE(H119:H120)</f>
        <v>4.5</v>
      </c>
      <c r="I122" s="14"/>
      <c r="J122" s="21">
        <f>F122/3</f>
        <v>1</v>
      </c>
      <c r="K122" s="30"/>
    </row>
    <row r="123" spans="1:17" ht="45">
      <c r="D123" s="31" t="s">
        <v>173</v>
      </c>
      <c r="F123">
        <v>2019</v>
      </c>
      <c r="G123">
        <v>2022</v>
      </c>
      <c r="H123" t="s">
        <v>331</v>
      </c>
    </row>
    <row r="124" spans="1:17">
      <c r="E124" t="s">
        <v>167</v>
      </c>
    </row>
    <row r="125" spans="1:17">
      <c r="E125" t="s">
        <v>323</v>
      </c>
      <c r="F125">
        <v>7</v>
      </c>
      <c r="G125">
        <v>11</v>
      </c>
      <c r="H125" s="65">
        <f>G125*100/F125-100</f>
        <v>57.142857142857139</v>
      </c>
    </row>
    <row r="126" spans="1:17">
      <c r="E126" t="s">
        <v>155</v>
      </c>
    </row>
    <row r="127" spans="1:17">
      <c r="D127" s="12" t="s">
        <v>62</v>
      </c>
      <c r="F127" s="30"/>
      <c r="G127" s="30"/>
      <c r="H127" s="30"/>
      <c r="I127" s="30"/>
      <c r="J127" s="30"/>
      <c r="K127" s="30"/>
    </row>
    <row r="128" spans="1:17" ht="45">
      <c r="D128" s="31" t="s">
        <v>174</v>
      </c>
      <c r="F128">
        <v>2019</v>
      </c>
      <c r="G128">
        <v>2022</v>
      </c>
      <c r="H128" t="s">
        <v>331</v>
      </c>
    </row>
    <row r="129" spans="4:11">
      <c r="E129" t="s">
        <v>323</v>
      </c>
      <c r="F129">
        <v>3</v>
      </c>
      <c r="G129">
        <v>6</v>
      </c>
      <c r="H129" s="65">
        <f>G129*100/F129-100</f>
        <v>100</v>
      </c>
    </row>
    <row r="130" spans="4:11">
      <c r="D130" s="33"/>
      <c r="E130" t="s">
        <v>168</v>
      </c>
      <c r="H130" s="65"/>
    </row>
    <row r="131" spans="4:11">
      <c r="D131" s="12" t="s">
        <v>62</v>
      </c>
      <c r="F131" s="30"/>
      <c r="G131" s="30"/>
      <c r="H131" s="30"/>
      <c r="I131" s="30"/>
      <c r="J131" s="30"/>
      <c r="K131" s="30"/>
    </row>
    <row r="132" spans="4:11" ht="30">
      <c r="D132" s="31" t="s">
        <v>336</v>
      </c>
      <c r="F132">
        <v>2019</v>
      </c>
      <c r="G132">
        <v>2022</v>
      </c>
      <c r="H132" t="s">
        <v>331</v>
      </c>
      <c r="K132" t="s">
        <v>337</v>
      </c>
    </row>
    <row r="133" spans="4:11">
      <c r="D133" s="33"/>
      <c r="E133" t="s">
        <v>167</v>
      </c>
      <c r="F133">
        <v>48</v>
      </c>
      <c r="G133">
        <v>85</v>
      </c>
      <c r="H133" s="65">
        <f>G133*100/F133-100</f>
        <v>77.083333333333343</v>
      </c>
      <c r="K133" t="s">
        <v>338</v>
      </c>
    </row>
    <row r="134" spans="4:11">
      <c r="D134" s="33"/>
      <c r="E134" t="s">
        <v>323</v>
      </c>
      <c r="F134">
        <v>1</v>
      </c>
      <c r="G134">
        <v>2</v>
      </c>
      <c r="H134" s="65">
        <f>G134*100/F134-100</f>
        <v>100</v>
      </c>
    </row>
    <row r="135" spans="4:11">
      <c r="D135" s="33"/>
      <c r="E135" t="s">
        <v>168</v>
      </c>
      <c r="F135">
        <v>2</v>
      </c>
      <c r="G135">
        <v>7</v>
      </c>
      <c r="H135" s="65">
        <f>G135*100/F135-100</f>
        <v>250</v>
      </c>
    </row>
    <row r="136" spans="4:11">
      <c r="D136" s="12" t="s">
        <v>62</v>
      </c>
      <c r="F136" s="64">
        <f>SUM(F133:F135)</f>
        <v>51</v>
      </c>
      <c r="G136" s="64">
        <f>SUM(G133:G135)</f>
        <v>94</v>
      </c>
      <c r="H136" s="64">
        <f>AVERAGE(H133:H135)</f>
        <v>142.36111111111111</v>
      </c>
      <c r="I136" s="30"/>
      <c r="J136" s="30">
        <f>H136/20</f>
        <v>7.1180555555555554</v>
      </c>
      <c r="K136" s="30"/>
    </row>
    <row r="137" spans="4:11" ht="30">
      <c r="D137" s="31" t="s">
        <v>335</v>
      </c>
      <c r="F137">
        <v>2019</v>
      </c>
      <c r="G137">
        <v>2022</v>
      </c>
      <c r="H137" t="s">
        <v>331</v>
      </c>
      <c r="K137" t="s">
        <v>337</v>
      </c>
    </row>
    <row r="138" spans="4:11">
      <c r="E138" s="2" t="s">
        <v>167</v>
      </c>
      <c r="F138">
        <v>49</v>
      </c>
      <c r="G138">
        <v>320</v>
      </c>
      <c r="H138" s="65">
        <f>G138*100/F138-100</f>
        <v>553.0612244897959</v>
      </c>
    </row>
    <row r="139" spans="4:11">
      <c r="E139" s="2" t="s">
        <v>323</v>
      </c>
      <c r="F139">
        <v>18</v>
      </c>
      <c r="G139">
        <v>32</v>
      </c>
      <c r="H139" s="65">
        <f>G139*100/F139-100</f>
        <v>77.777777777777771</v>
      </c>
    </row>
    <row r="140" spans="4:11">
      <c r="E140" s="2" t="s">
        <v>168</v>
      </c>
      <c r="F140">
        <v>8</v>
      </c>
      <c r="G140">
        <v>36</v>
      </c>
      <c r="H140" s="65">
        <f>G140*100/F140-100</f>
        <v>350</v>
      </c>
    </row>
    <row r="141" spans="4:11">
      <c r="D141" s="35" t="s">
        <v>62</v>
      </c>
      <c r="E141" s="36"/>
      <c r="F141" s="64">
        <f>SUM(F138:F140)</f>
        <v>75</v>
      </c>
      <c r="G141" s="64">
        <f>SUM(G138:G140)</f>
        <v>388</v>
      </c>
      <c r="H141" s="64">
        <f t="shared" ref="H141" si="0">AVERAGE(H138:H140)</f>
        <v>326.94633408919123</v>
      </c>
      <c r="I141" s="38"/>
      <c r="J141" s="30">
        <f>H141/20</f>
        <v>16.347316704459562</v>
      </c>
      <c r="K141" s="38"/>
    </row>
  </sheetData>
  <mergeCells count="1">
    <mergeCell ref="M1:N2"/>
  </mergeCells>
  <hyperlinks>
    <hyperlink ref="K3" r:id="rId1"/>
    <hyperlink ref="K4" r:id="rId2"/>
    <hyperlink ref="K5" r:id="rId3"/>
    <hyperlink ref="K9" r:id="rId4"/>
    <hyperlink ref="K10" r:id="rId5"/>
    <hyperlink ref="K16" r:id="rId6"/>
    <hyperlink ref="K20" r:id="rId7"/>
    <hyperlink ref="K22" r:id="rId8"/>
    <hyperlink ref="K24" r:id="rId9"/>
    <hyperlink ref="K32" r:id="rId10"/>
    <hyperlink ref="K8" r:id="rId11" display="https://www.iesp.ucg.ac.me/gallery.php?id=52"/>
    <hyperlink ref="K47" r:id="rId12"/>
    <hyperlink ref="K48" r:id="rId13"/>
    <hyperlink ref="K50" r:id="rId14"/>
    <hyperlink ref="K49" r:id="rId15"/>
    <hyperlink ref="K46" r:id="rId16"/>
    <hyperlink ref="K69" r:id="rId17"/>
    <hyperlink ref="K70" r:id="rId18"/>
    <hyperlink ref="K71" r:id="rId19"/>
    <hyperlink ref="K72" r:id="rId20"/>
    <hyperlink ref="K73" r:id="rId21"/>
    <hyperlink ref="K74" r:id="rId22"/>
    <hyperlink ref="K75" r:id="rId23"/>
    <hyperlink ref="K76" r:id="rId24"/>
    <hyperlink ref="K77" r:id="rId25"/>
    <hyperlink ref="K81" r:id="rId26"/>
    <hyperlink ref="K87" r:id="rId27"/>
    <hyperlink ref="K89" r:id="rId28"/>
    <hyperlink ref="K95" r:id="rId29"/>
    <hyperlink ref="K96" r:id="rId30"/>
    <hyperlink ref="K97" r:id="rId31"/>
    <hyperlink ref="K98" r:id="rId32"/>
    <hyperlink ref="K109" r:id="rId33"/>
    <hyperlink ref="K110" r:id="rId34"/>
    <hyperlink ref="K119" r:id="rId35"/>
    <hyperlink ref="K120" r:id="rId36"/>
    <hyperlink ref="K121" r:id="rId37"/>
    <hyperlink ref="K26" r:id="rId38"/>
    <hyperlink ref="K6" r:id="rId39" display="https://www.iesp.ucg.ac.me/gallery.php?id=48"/>
    <hyperlink ref="K7" r:id="rId40" display="https://www.iesp.ucg.ac.me/gallery.php?id=47"/>
    <hyperlink ref="K12" r:id="rId41"/>
    <hyperlink ref="K29" r:id="rId42"/>
    <hyperlink ref="K68" r:id="rId43"/>
    <hyperlink ref="K82" r:id="rId44"/>
    <hyperlink ref="K52" r:id="rId45"/>
    <hyperlink ref="K53" r:id="rId46"/>
    <hyperlink ref="K54" r:id="rId47"/>
    <hyperlink ref="K35" r:id="rId48"/>
    <hyperlink ref="K31" r:id="rId49"/>
    <hyperlink ref="K33" r:id="rId50"/>
    <hyperlink ref="K34" r:id="rId51"/>
    <hyperlink ref="K78" r:id="rId52"/>
    <hyperlink ref="K79" r:id="rId53"/>
    <hyperlink ref="K28" r:id="rId54"/>
    <hyperlink ref="L96" r:id="rId55"/>
  </hyperlinks>
  <pageMargins left="0.75" right="0.75" top="1" bottom="1" header="0.5" footer="0.5"/>
  <legacyDrawing r:id="rId5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H97" zoomScale="150" zoomScaleNormal="150" zoomScalePageLayoutView="150" workbookViewId="0">
      <selection activeCell="K114" sqref="K114"/>
    </sheetView>
  </sheetViews>
  <sheetFormatPr baseColWidth="10" defaultColWidth="11.1640625" defaultRowHeight="15" x14ac:dyDescent="0"/>
  <cols>
    <col min="2" max="2" width="20.1640625" customWidth="1"/>
    <col min="3" max="3" width="26.33203125" bestFit="1" customWidth="1"/>
    <col min="4" max="4" width="36.1640625" customWidth="1"/>
    <col min="5" max="5" width="44.1640625" customWidth="1"/>
    <col min="6" max="6" width="14.6640625" customWidth="1"/>
    <col min="7" max="7" width="13.33203125" bestFit="1" customWidth="1"/>
    <col min="8" max="8" width="14.33203125" bestFit="1" customWidth="1"/>
    <col min="9" max="9" width="21.1640625" bestFit="1" customWidth="1"/>
    <col min="10" max="10" width="23.83203125" bestFit="1" customWidth="1"/>
    <col min="11" max="11" width="72.1640625" customWidth="1"/>
    <col min="12" max="12" width="37.33203125" customWidth="1"/>
    <col min="13" max="13" width="81.1640625" customWidth="1"/>
  </cols>
  <sheetData>
    <row r="1" spans="1:14" ht="40">
      <c r="A1" s="1" t="s">
        <v>5</v>
      </c>
      <c r="B1" s="1" t="s">
        <v>0</v>
      </c>
      <c r="C1" s="1" t="s">
        <v>1</v>
      </c>
      <c r="D1" s="1" t="s">
        <v>3</v>
      </c>
      <c r="E1" s="1" t="s">
        <v>0</v>
      </c>
      <c r="F1" s="1" t="s">
        <v>4</v>
      </c>
      <c r="G1" s="1" t="s">
        <v>33</v>
      </c>
      <c r="H1" s="1" t="s">
        <v>35</v>
      </c>
      <c r="I1" s="10" t="s">
        <v>66</v>
      </c>
      <c r="J1" s="1" t="s">
        <v>10</v>
      </c>
      <c r="K1" s="1" t="s">
        <v>190</v>
      </c>
      <c r="L1" s="1" t="s">
        <v>15</v>
      </c>
      <c r="M1" s="1" t="s">
        <v>38</v>
      </c>
    </row>
    <row r="2" spans="1:14" ht="60">
      <c r="A2" s="1"/>
      <c r="B2" s="1"/>
      <c r="C2" s="1" t="s">
        <v>2</v>
      </c>
      <c r="D2" s="1"/>
      <c r="E2" s="1"/>
      <c r="F2" s="1"/>
      <c r="G2" s="79" t="s">
        <v>425</v>
      </c>
      <c r="H2" s="1" t="s">
        <v>36</v>
      </c>
      <c r="I2" s="10" t="s">
        <v>67</v>
      </c>
      <c r="J2" s="1" t="s">
        <v>13</v>
      </c>
      <c r="K2" s="1"/>
      <c r="L2" s="1"/>
      <c r="M2" s="1"/>
    </row>
    <row r="3" spans="1:14" ht="45">
      <c r="A3" s="5">
        <v>1</v>
      </c>
      <c r="B3" s="6" t="s">
        <v>179</v>
      </c>
      <c r="C3" s="6" t="s">
        <v>185</v>
      </c>
      <c r="D3" s="6" t="s">
        <v>360</v>
      </c>
      <c r="E3" s="2" t="s">
        <v>189</v>
      </c>
      <c r="F3" s="3">
        <v>1</v>
      </c>
      <c r="G3" s="3"/>
      <c r="H3" s="3">
        <v>9</v>
      </c>
      <c r="I3" s="3" t="s">
        <v>70</v>
      </c>
      <c r="K3" t="s">
        <v>191</v>
      </c>
      <c r="L3" s="7" t="s">
        <v>193</v>
      </c>
      <c r="M3" s="2"/>
      <c r="N3" s="83"/>
    </row>
    <row r="4" spans="1:14" ht="45">
      <c r="A4" s="5"/>
      <c r="B4" s="3"/>
      <c r="C4" s="6" t="s">
        <v>186</v>
      </c>
      <c r="D4" s="4" t="s">
        <v>203</v>
      </c>
      <c r="E4" s="2" t="s">
        <v>427</v>
      </c>
      <c r="F4" s="3">
        <v>1</v>
      </c>
      <c r="G4" s="3"/>
      <c r="H4" s="3"/>
      <c r="I4" s="3"/>
      <c r="K4" t="s">
        <v>192</v>
      </c>
      <c r="L4" s="7"/>
      <c r="M4" t="s">
        <v>197</v>
      </c>
      <c r="N4" s="83"/>
    </row>
    <row r="5" spans="1:14" ht="30">
      <c r="A5" s="5"/>
      <c r="B5" s="3"/>
      <c r="C5" s="6" t="s">
        <v>187</v>
      </c>
      <c r="D5" s="4"/>
      <c r="E5" s="2" t="s">
        <v>195</v>
      </c>
      <c r="F5" s="3">
        <v>1</v>
      </c>
      <c r="G5" s="3"/>
      <c r="H5" s="3">
        <v>1</v>
      </c>
      <c r="I5" s="3" t="s">
        <v>194</v>
      </c>
      <c r="K5" s="2" t="s">
        <v>196</v>
      </c>
      <c r="L5" s="7"/>
      <c r="N5" s="83"/>
    </row>
    <row r="6" spans="1:14" ht="30">
      <c r="A6" s="5"/>
      <c r="B6" s="3"/>
      <c r="C6" s="6" t="s">
        <v>16</v>
      </c>
      <c r="D6" s="4"/>
      <c r="E6" s="2" t="s">
        <v>202</v>
      </c>
      <c r="F6" s="3">
        <v>1</v>
      </c>
      <c r="G6" s="3"/>
      <c r="H6" s="3">
        <v>7</v>
      </c>
      <c r="I6" s="3" t="s">
        <v>194</v>
      </c>
      <c r="K6" t="s">
        <v>200</v>
      </c>
      <c r="L6" s="7" t="s">
        <v>201</v>
      </c>
      <c r="M6" t="s">
        <v>199</v>
      </c>
      <c r="N6" s="83"/>
    </row>
    <row r="7" spans="1:14">
      <c r="A7" s="5"/>
      <c r="B7" s="3"/>
      <c r="C7" s="6" t="s">
        <v>188</v>
      </c>
      <c r="D7" s="4"/>
      <c r="E7" s="2"/>
      <c r="F7" s="3"/>
      <c r="G7" s="3"/>
      <c r="H7" s="3"/>
      <c r="I7" s="3"/>
      <c r="K7" t="s">
        <v>198</v>
      </c>
      <c r="L7" s="7"/>
      <c r="N7" s="83"/>
    </row>
    <row r="8" spans="1:14">
      <c r="A8" s="5"/>
      <c r="B8" s="3"/>
      <c r="C8" s="3"/>
      <c r="D8" s="12" t="s">
        <v>62</v>
      </c>
      <c r="E8" s="13"/>
      <c r="F8" s="14">
        <f>SUM(F3:F7)</f>
        <v>4</v>
      </c>
      <c r="G8" s="14">
        <f>SUM(G3:G7)</f>
        <v>0</v>
      </c>
      <c r="H8" s="17">
        <f>AVERAGE(H3:H7)</f>
        <v>5.666666666666667</v>
      </c>
      <c r="I8" s="14"/>
      <c r="J8" s="15">
        <f>F8/2</f>
        <v>2</v>
      </c>
      <c r="K8" s="15"/>
      <c r="L8" s="7"/>
      <c r="N8" s="83"/>
    </row>
    <row r="9" spans="1:14" ht="30">
      <c r="A9" s="5"/>
      <c r="D9" s="6" t="s">
        <v>361</v>
      </c>
      <c r="E9" t="s">
        <v>167</v>
      </c>
      <c r="N9" s="83"/>
    </row>
    <row r="10" spans="1:14">
      <c r="A10" s="5"/>
      <c r="D10" s="2"/>
      <c r="E10" t="s">
        <v>168</v>
      </c>
      <c r="N10" s="83"/>
    </row>
    <row r="11" spans="1:14">
      <c r="A11" s="5"/>
      <c r="D11" s="2"/>
      <c r="E11" t="s">
        <v>169</v>
      </c>
      <c r="N11" s="83"/>
    </row>
    <row r="12" spans="1:14">
      <c r="A12" s="5"/>
      <c r="D12" s="12" t="s">
        <v>62</v>
      </c>
      <c r="E12" s="13"/>
      <c r="F12" s="14">
        <f>SUM(F9:F11)</f>
        <v>0</v>
      </c>
      <c r="G12" s="14">
        <f>SUM(G9:G11)</f>
        <v>0</v>
      </c>
      <c r="H12" s="17" t="e">
        <f>AVERAGE(H9:H11)</f>
        <v>#DIV/0!</v>
      </c>
      <c r="I12" s="14"/>
      <c r="J12" s="15">
        <f>F12/10</f>
        <v>0</v>
      </c>
      <c r="K12" s="15"/>
      <c r="N12" s="83"/>
    </row>
    <row r="13" spans="1:14" ht="75">
      <c r="A13" s="18">
        <v>2</v>
      </c>
      <c r="B13" s="41" t="s">
        <v>204</v>
      </c>
      <c r="C13" s="41" t="s">
        <v>180</v>
      </c>
      <c r="D13" s="41" t="s">
        <v>362</v>
      </c>
      <c r="E13" s="40" t="s">
        <v>205</v>
      </c>
      <c r="F13">
        <v>1</v>
      </c>
      <c r="H13">
        <v>4</v>
      </c>
      <c r="I13" t="s">
        <v>68</v>
      </c>
      <c r="K13" s="56" t="s">
        <v>249</v>
      </c>
      <c r="N13" s="83"/>
    </row>
    <row r="14" spans="1:14" ht="30">
      <c r="A14" s="18"/>
      <c r="C14" s="41" t="s">
        <v>181</v>
      </c>
      <c r="E14" s="87" t="s">
        <v>433</v>
      </c>
      <c r="F14">
        <v>1</v>
      </c>
      <c r="H14">
        <v>4</v>
      </c>
      <c r="I14" t="s">
        <v>68</v>
      </c>
      <c r="K14" s="37" t="s">
        <v>207</v>
      </c>
      <c r="N14" s="83"/>
    </row>
    <row r="15" spans="1:14" ht="30">
      <c r="A15" s="18"/>
      <c r="C15" s="41" t="s">
        <v>182</v>
      </c>
      <c r="E15" t="s">
        <v>206</v>
      </c>
      <c r="F15">
        <v>1</v>
      </c>
      <c r="H15">
        <v>9</v>
      </c>
      <c r="I15" t="s">
        <v>68</v>
      </c>
      <c r="K15" s="37" t="s">
        <v>207</v>
      </c>
      <c r="N15" s="83"/>
    </row>
    <row r="16" spans="1:14">
      <c r="A16" s="18"/>
      <c r="C16" s="41" t="s">
        <v>183</v>
      </c>
      <c r="E16" t="s">
        <v>208</v>
      </c>
      <c r="F16">
        <v>1</v>
      </c>
      <c r="H16">
        <v>9</v>
      </c>
      <c r="I16" t="s">
        <v>68</v>
      </c>
      <c r="K16" s="37" t="s">
        <v>209</v>
      </c>
      <c r="N16" s="83"/>
    </row>
    <row r="17" spans="1:15" ht="30">
      <c r="A17" s="18"/>
      <c r="C17" s="41" t="s">
        <v>184</v>
      </c>
      <c r="E17" s="2" t="s">
        <v>49</v>
      </c>
      <c r="F17">
        <v>1</v>
      </c>
      <c r="H17" s="3">
        <v>3</v>
      </c>
      <c r="I17" s="3" t="s">
        <v>57</v>
      </c>
      <c r="K17" s="7" t="s">
        <v>26</v>
      </c>
      <c r="L17" s="72"/>
      <c r="N17" s="83"/>
    </row>
    <row r="18" spans="1:15">
      <c r="A18" s="18"/>
      <c r="C18" s="32"/>
      <c r="E18" t="s">
        <v>210</v>
      </c>
      <c r="F18">
        <v>1</v>
      </c>
      <c r="H18">
        <v>9</v>
      </c>
      <c r="I18" t="s">
        <v>68</v>
      </c>
      <c r="K18" s="37" t="s">
        <v>207</v>
      </c>
      <c r="N18" s="83"/>
      <c r="O18" s="83"/>
    </row>
    <row r="19" spans="1:15">
      <c r="A19" s="18"/>
      <c r="C19" s="32"/>
      <c r="E19" t="s">
        <v>213</v>
      </c>
      <c r="F19">
        <v>1</v>
      </c>
      <c r="H19">
        <v>9</v>
      </c>
      <c r="I19" t="s">
        <v>68</v>
      </c>
      <c r="K19" s="37" t="s">
        <v>215</v>
      </c>
      <c r="N19" s="83"/>
      <c r="O19" s="83"/>
    </row>
    <row r="20" spans="1:15">
      <c r="A20" s="18"/>
      <c r="C20" s="32"/>
      <c r="E20" t="s">
        <v>211</v>
      </c>
      <c r="F20">
        <v>1</v>
      </c>
      <c r="H20">
        <v>9</v>
      </c>
      <c r="I20" t="s">
        <v>68</v>
      </c>
      <c r="K20" s="7" t="s">
        <v>212</v>
      </c>
      <c r="N20" s="83"/>
      <c r="O20" s="83"/>
    </row>
    <row r="21" spans="1:15">
      <c r="A21" s="18"/>
      <c r="C21" s="32"/>
      <c r="E21" t="s">
        <v>214</v>
      </c>
      <c r="F21">
        <v>1</v>
      </c>
      <c r="H21">
        <v>9</v>
      </c>
      <c r="I21" t="s">
        <v>68</v>
      </c>
      <c r="K21" s="37" t="s">
        <v>215</v>
      </c>
      <c r="N21" s="83"/>
      <c r="O21" s="83"/>
    </row>
    <row r="22" spans="1:15">
      <c r="A22" s="18"/>
      <c r="D22" s="12" t="s">
        <v>62</v>
      </c>
      <c r="F22" s="14">
        <f>SUM(F13:F21)</f>
        <v>9</v>
      </c>
      <c r="G22" s="14">
        <f>SUM(G13)</f>
        <v>0</v>
      </c>
      <c r="H22" s="17">
        <f>AVERAGE(H13:H21)</f>
        <v>7.2222222222222223</v>
      </c>
      <c r="I22" s="14"/>
      <c r="J22" s="42">
        <f>F22/3</f>
        <v>3</v>
      </c>
      <c r="K22" s="15"/>
      <c r="N22" s="83"/>
      <c r="O22" s="83"/>
    </row>
    <row r="23" spans="1:15" ht="30">
      <c r="A23" s="18"/>
      <c r="D23" s="41" t="s">
        <v>363</v>
      </c>
      <c r="E23" s="2" t="s">
        <v>104</v>
      </c>
      <c r="F23">
        <v>1</v>
      </c>
      <c r="H23">
        <v>3</v>
      </c>
      <c r="K23" s="7" t="s">
        <v>103</v>
      </c>
      <c r="N23" s="83"/>
      <c r="O23" s="83"/>
    </row>
    <row r="24" spans="1:15">
      <c r="A24" s="18"/>
      <c r="D24" s="12" t="s">
        <v>62</v>
      </c>
      <c r="F24" s="14">
        <f>SUM(F23)</f>
        <v>1</v>
      </c>
      <c r="G24" s="14">
        <f>SUM(G23)</f>
        <v>0</v>
      </c>
      <c r="H24" s="17">
        <f>AVERAGE(H23)</f>
        <v>3</v>
      </c>
      <c r="I24" s="14"/>
      <c r="J24" s="42">
        <f>F24/3</f>
        <v>0.33333333333333331</v>
      </c>
      <c r="K24" s="15"/>
      <c r="N24" s="83"/>
      <c r="O24" s="83"/>
    </row>
    <row r="25" spans="1:15" ht="30">
      <c r="A25" s="18"/>
      <c r="D25" s="41" t="s">
        <v>364</v>
      </c>
      <c r="E25" s="2" t="s">
        <v>94</v>
      </c>
      <c r="F25">
        <v>1</v>
      </c>
      <c r="H25">
        <v>1</v>
      </c>
      <c r="K25" s="7" t="s">
        <v>95</v>
      </c>
      <c r="N25" s="83"/>
      <c r="O25" s="83"/>
    </row>
    <row r="26" spans="1:15">
      <c r="A26" s="18"/>
      <c r="E26" s="53" t="s">
        <v>97</v>
      </c>
      <c r="F26">
        <v>1</v>
      </c>
      <c r="H26">
        <v>1</v>
      </c>
      <c r="K26" s="7" t="s">
        <v>96</v>
      </c>
      <c r="N26" s="83"/>
      <c r="O26" s="83"/>
    </row>
    <row r="27" spans="1:15">
      <c r="A27" s="18"/>
      <c r="E27" s="2" t="s">
        <v>98</v>
      </c>
      <c r="F27">
        <v>1</v>
      </c>
      <c r="H27">
        <v>1</v>
      </c>
      <c r="K27" s="7" t="s">
        <v>101</v>
      </c>
      <c r="N27" s="83"/>
      <c r="O27" s="83"/>
    </row>
    <row r="28" spans="1:15">
      <c r="A28" s="18"/>
      <c r="E28" s="2" t="s">
        <v>100</v>
      </c>
      <c r="F28">
        <v>1</v>
      </c>
      <c r="H28">
        <v>1</v>
      </c>
      <c r="K28" s="7" t="s">
        <v>99</v>
      </c>
      <c r="N28" s="83"/>
      <c r="O28" s="83"/>
    </row>
    <row r="29" spans="1:15">
      <c r="A29" s="18"/>
      <c r="D29" s="12" t="s">
        <v>62</v>
      </c>
      <c r="F29" s="14">
        <f>SUM(F25:F28)+F24</f>
        <v>5</v>
      </c>
      <c r="G29" s="14">
        <f>SUM(G25:G28)</f>
        <v>0</v>
      </c>
      <c r="H29" s="17">
        <f>AVERAGE(H25:H28)+H24</f>
        <v>4</v>
      </c>
      <c r="I29" s="14"/>
      <c r="J29" s="42">
        <f>F29/3</f>
        <v>1.6666666666666667</v>
      </c>
      <c r="K29" s="45" t="s">
        <v>428</v>
      </c>
      <c r="N29" s="83"/>
      <c r="O29" s="83"/>
    </row>
    <row r="30" spans="1:15" ht="42">
      <c r="A30" s="47">
        <v>3</v>
      </c>
      <c r="B30" s="46" t="s">
        <v>219</v>
      </c>
      <c r="C30" s="46" t="s">
        <v>180</v>
      </c>
      <c r="D30" s="46" t="s">
        <v>366</v>
      </c>
      <c r="E30" s="2" t="s">
        <v>221</v>
      </c>
      <c r="F30">
        <v>42</v>
      </c>
      <c r="K30" s="7" t="s">
        <v>224</v>
      </c>
      <c r="L30" s="37" t="s">
        <v>226</v>
      </c>
      <c r="N30" s="83"/>
      <c r="O30" s="83"/>
    </row>
    <row r="31" spans="1:15" ht="28">
      <c r="A31" s="47"/>
      <c r="C31" s="46" t="s">
        <v>181</v>
      </c>
      <c r="E31" s="2" t="s">
        <v>222</v>
      </c>
      <c r="F31">
        <v>20</v>
      </c>
      <c r="K31" s="7" t="s">
        <v>223</v>
      </c>
      <c r="L31" s="37" t="s">
        <v>227</v>
      </c>
      <c r="N31" s="83"/>
      <c r="O31" s="83"/>
    </row>
    <row r="32" spans="1:15">
      <c r="A32" s="47"/>
      <c r="C32" s="46" t="s">
        <v>182</v>
      </c>
      <c r="E32" s="2" t="s">
        <v>352</v>
      </c>
      <c r="F32">
        <v>9</v>
      </c>
      <c r="K32" s="7" t="s">
        <v>225</v>
      </c>
      <c r="L32" s="37" t="s">
        <v>228</v>
      </c>
      <c r="N32" s="83"/>
      <c r="O32" s="83"/>
    </row>
    <row r="33" spans="1:15">
      <c r="A33" s="47"/>
      <c r="C33" s="46" t="s">
        <v>183</v>
      </c>
      <c r="D33" s="12" t="s">
        <v>62</v>
      </c>
      <c r="F33" s="14">
        <f>SUM(F28:F32)</f>
        <v>77</v>
      </c>
      <c r="G33" s="14">
        <f>SUM(G23)</f>
        <v>0</v>
      </c>
      <c r="H33" s="14">
        <f>SUM(H30:H32)</f>
        <v>0</v>
      </c>
      <c r="I33" s="14"/>
      <c r="J33" s="42">
        <f>F33</f>
        <v>77</v>
      </c>
      <c r="K33" s="45"/>
      <c r="N33" s="83"/>
      <c r="O33" s="83"/>
    </row>
    <row r="34" spans="1:15" ht="28">
      <c r="A34" s="47"/>
      <c r="C34" s="46" t="s">
        <v>220</v>
      </c>
      <c r="D34" s="46" t="s">
        <v>365</v>
      </c>
      <c r="F34" s="82">
        <v>2019</v>
      </c>
      <c r="G34" s="82">
        <v>2022</v>
      </c>
      <c r="H34" s="82" t="s">
        <v>331</v>
      </c>
      <c r="N34" s="83"/>
      <c r="O34" s="83"/>
    </row>
    <row r="35" spans="1:15">
      <c r="A35" s="47"/>
      <c r="C35" s="46"/>
      <c r="E35" s="2" t="s">
        <v>229</v>
      </c>
      <c r="F35" s="52"/>
      <c r="G35" s="52"/>
      <c r="N35" s="83"/>
      <c r="O35" s="83"/>
    </row>
    <row r="36" spans="1:15">
      <c r="A36" s="47"/>
      <c r="E36" s="2" t="s">
        <v>230</v>
      </c>
      <c r="F36" s="52"/>
      <c r="G36" s="52"/>
      <c r="N36" s="83"/>
      <c r="O36" s="83"/>
    </row>
    <row r="37" spans="1:15">
      <c r="A37" s="47"/>
      <c r="E37" s="2" t="s">
        <v>231</v>
      </c>
      <c r="F37">
        <v>8</v>
      </c>
      <c r="G37">
        <v>14</v>
      </c>
      <c r="H37">
        <f>(G37-F37)*100/F37</f>
        <v>75</v>
      </c>
      <c r="N37" s="83"/>
      <c r="O37" s="83"/>
    </row>
    <row r="38" spans="1:15">
      <c r="A38" s="47"/>
      <c r="D38" s="12" t="s">
        <v>62</v>
      </c>
      <c r="F38" s="14">
        <f>SUM(F35:F37)</f>
        <v>8</v>
      </c>
      <c r="G38" s="14">
        <f>SUM(G35:G37)</f>
        <v>14</v>
      </c>
      <c r="H38" s="17">
        <f>AVERAGE(H34:H37)</f>
        <v>75</v>
      </c>
      <c r="I38" s="14"/>
      <c r="J38" s="42">
        <f>H38/10</f>
        <v>7.5</v>
      </c>
      <c r="K38" s="45"/>
      <c r="N38" s="83"/>
      <c r="O38" s="83"/>
    </row>
    <row r="39" spans="1:15" ht="28">
      <c r="A39" s="47"/>
      <c r="D39" s="46" t="s">
        <v>367</v>
      </c>
      <c r="F39" s="82">
        <v>2019</v>
      </c>
      <c r="G39" s="82">
        <v>2022</v>
      </c>
      <c r="H39" s="82" t="s">
        <v>331</v>
      </c>
      <c r="N39" s="83"/>
      <c r="O39" s="83"/>
    </row>
    <row r="40" spans="1:15">
      <c r="A40" s="47"/>
      <c r="D40" s="2"/>
      <c r="E40" s="2" t="s">
        <v>229</v>
      </c>
      <c r="N40" s="83"/>
      <c r="O40" s="83"/>
    </row>
    <row r="41" spans="1:15">
      <c r="A41" s="47"/>
      <c r="E41" s="2" t="s">
        <v>230</v>
      </c>
      <c r="F41">
        <v>23</v>
      </c>
      <c r="G41">
        <v>36</v>
      </c>
      <c r="H41" s="65">
        <f>(G41-F41)*100/F41</f>
        <v>56.521739130434781</v>
      </c>
      <c r="N41" s="83"/>
      <c r="O41" s="83"/>
    </row>
    <row r="42" spans="1:15">
      <c r="A42" s="47"/>
      <c r="E42" s="2" t="s">
        <v>231</v>
      </c>
      <c r="F42">
        <v>6</v>
      </c>
      <c r="G42">
        <v>16</v>
      </c>
      <c r="H42" s="65">
        <f>(G42-F42)*100/F42</f>
        <v>166.66666666666666</v>
      </c>
      <c r="N42" s="83"/>
      <c r="O42" s="83"/>
    </row>
    <row r="43" spans="1:15">
      <c r="A43" s="47"/>
      <c r="D43" s="12" t="s">
        <v>62</v>
      </c>
      <c r="F43" s="14">
        <f>SUM(F40:F42)</f>
        <v>29</v>
      </c>
      <c r="G43" s="14">
        <f>SUM(G40:G42)</f>
        <v>52</v>
      </c>
      <c r="H43" s="17">
        <f>AVERAGE(H39:H42)</f>
        <v>111.59420289855072</v>
      </c>
      <c r="I43" s="14"/>
      <c r="J43" s="42">
        <f>H43/20</f>
        <v>5.5797101449275361</v>
      </c>
      <c r="K43" s="45"/>
      <c r="N43" s="83"/>
      <c r="O43" s="83"/>
    </row>
    <row r="44" spans="1:15" ht="42">
      <c r="A44" s="39">
        <v>4</v>
      </c>
      <c r="B44" s="48" t="s">
        <v>232</v>
      </c>
      <c r="C44" s="48" t="s">
        <v>233</v>
      </c>
      <c r="D44" s="48" t="s">
        <v>368</v>
      </c>
      <c r="E44" s="2" t="s">
        <v>235</v>
      </c>
      <c r="F44">
        <v>209</v>
      </c>
      <c r="H44">
        <v>1</v>
      </c>
      <c r="K44" s="56" t="s">
        <v>252</v>
      </c>
      <c r="N44" s="83"/>
    </row>
    <row r="45" spans="1:15" ht="30">
      <c r="A45" s="39"/>
      <c r="C45" s="48" t="s">
        <v>234</v>
      </c>
      <c r="E45" s="2" t="s">
        <v>236</v>
      </c>
      <c r="F45">
        <v>120</v>
      </c>
      <c r="H45">
        <v>1</v>
      </c>
      <c r="K45" s="73" t="s">
        <v>357</v>
      </c>
      <c r="N45" s="83"/>
    </row>
    <row r="46" spans="1:15">
      <c r="A46" s="39"/>
      <c r="C46" s="48" t="s">
        <v>171</v>
      </c>
      <c r="E46" s="2" t="s">
        <v>237</v>
      </c>
      <c r="F46">
        <v>48</v>
      </c>
      <c r="H46">
        <v>1</v>
      </c>
      <c r="K46" s="7" t="s">
        <v>354</v>
      </c>
      <c r="N46" s="83"/>
    </row>
    <row r="47" spans="1:15">
      <c r="A47" s="39"/>
      <c r="D47" s="12" t="s">
        <v>62</v>
      </c>
      <c r="F47" s="14">
        <f>SUM(F44:F46)</f>
        <v>377</v>
      </c>
      <c r="G47" s="14">
        <f>SUM(G37)</f>
        <v>14</v>
      </c>
      <c r="H47" s="17">
        <f>AVERAGE(H44:H46)</f>
        <v>1</v>
      </c>
      <c r="I47" s="14"/>
      <c r="J47" s="42">
        <f>F47/'Short term impact'!F80</f>
        <v>1</v>
      </c>
      <c r="K47" s="45"/>
      <c r="N47" s="83"/>
    </row>
    <row r="48" spans="1:15" ht="28">
      <c r="A48" s="39"/>
      <c r="D48" s="48" t="s">
        <v>369</v>
      </c>
      <c r="F48" s="82">
        <v>2022</v>
      </c>
      <c r="G48" s="82">
        <v>2022</v>
      </c>
      <c r="H48" s="82" t="s">
        <v>240</v>
      </c>
      <c r="N48" s="83"/>
    </row>
    <row r="49" spans="1:14">
      <c r="A49" s="39"/>
      <c r="E49" s="2" t="s">
        <v>238</v>
      </c>
      <c r="F49">
        <v>209</v>
      </c>
      <c r="G49">
        <v>209</v>
      </c>
      <c r="H49">
        <f>(G49-F49)*100/F49</f>
        <v>0</v>
      </c>
      <c r="N49" s="83"/>
    </row>
    <row r="50" spans="1:14">
      <c r="A50" s="39"/>
      <c r="E50" s="2" t="s">
        <v>236</v>
      </c>
      <c r="F50">
        <v>120</v>
      </c>
      <c r="G50">
        <v>120</v>
      </c>
      <c r="H50">
        <f t="shared" ref="H50:H51" si="0">(G50-F50)*100/F50</f>
        <v>0</v>
      </c>
      <c r="N50" s="83"/>
    </row>
    <row r="51" spans="1:14">
      <c r="A51" s="39"/>
      <c r="E51" s="2" t="s">
        <v>237</v>
      </c>
      <c r="F51">
        <v>48</v>
      </c>
      <c r="G51">
        <v>48</v>
      </c>
      <c r="H51">
        <f t="shared" si="0"/>
        <v>0</v>
      </c>
      <c r="N51" s="83"/>
    </row>
    <row r="52" spans="1:14">
      <c r="A52" s="39"/>
      <c r="D52" s="12" t="s">
        <v>62</v>
      </c>
      <c r="F52" s="14">
        <f>SUM(F49:F51)</f>
        <v>377</v>
      </c>
      <c r="G52" s="14">
        <f>SUM(G49:G51)</f>
        <v>377</v>
      </c>
      <c r="H52" s="17">
        <f>AVERAGE(H49:H51)</f>
        <v>0</v>
      </c>
      <c r="I52" s="14"/>
      <c r="J52" s="42">
        <f>H52/15</f>
        <v>0</v>
      </c>
      <c r="K52" s="45"/>
      <c r="N52" s="83"/>
    </row>
    <row r="53" spans="1:14" ht="28">
      <c r="A53" s="39"/>
      <c r="D53" s="48" t="s">
        <v>370</v>
      </c>
      <c r="E53" s="2" t="s">
        <v>241</v>
      </c>
      <c r="F53" s="72"/>
      <c r="G53" s="2"/>
      <c r="H53">
        <v>1</v>
      </c>
      <c r="N53" s="83"/>
    </row>
    <row r="54" spans="1:14">
      <c r="A54" s="39"/>
      <c r="E54" s="2" t="s">
        <v>242</v>
      </c>
      <c r="F54">
        <v>1</v>
      </c>
      <c r="G54">
        <v>2</v>
      </c>
      <c r="H54">
        <v>1</v>
      </c>
      <c r="K54" t="s">
        <v>429</v>
      </c>
      <c r="N54" s="83"/>
    </row>
    <row r="55" spans="1:14">
      <c r="A55" s="39"/>
      <c r="E55" s="2" t="s">
        <v>355</v>
      </c>
      <c r="F55">
        <v>1</v>
      </c>
      <c r="G55">
        <v>5</v>
      </c>
      <c r="H55">
        <v>1</v>
      </c>
      <c r="N55" s="83"/>
    </row>
    <row r="56" spans="1:14">
      <c r="A56" s="39"/>
      <c r="D56" s="12" t="s">
        <v>62</v>
      </c>
      <c r="F56" s="14">
        <f>SUM(F53:F55)</f>
        <v>2</v>
      </c>
      <c r="G56" s="14">
        <f>SUM(G53:G55)</f>
        <v>7</v>
      </c>
      <c r="H56" s="17">
        <f>AVERAGE(H53:H55)</f>
        <v>1</v>
      </c>
      <c r="I56" s="14"/>
      <c r="J56" s="42">
        <f>F56/3</f>
        <v>0.66666666666666663</v>
      </c>
      <c r="K56" s="45"/>
      <c r="N56" s="83"/>
    </row>
    <row r="57" spans="1:14" ht="28">
      <c r="A57" s="39"/>
      <c r="D57" s="48" t="s">
        <v>371</v>
      </c>
      <c r="E57" s="2" t="s">
        <v>235</v>
      </c>
      <c r="F57" s="83"/>
      <c r="N57" s="83"/>
    </row>
    <row r="58" spans="1:14" ht="30">
      <c r="A58" s="39"/>
      <c r="E58" s="2" t="s">
        <v>236</v>
      </c>
      <c r="F58">
        <v>1</v>
      </c>
      <c r="G58">
        <v>30</v>
      </c>
      <c r="H58">
        <v>1</v>
      </c>
      <c r="K58" s="2" t="s">
        <v>430</v>
      </c>
      <c r="N58" s="83"/>
    </row>
    <row r="59" spans="1:14">
      <c r="A59" s="39"/>
      <c r="E59" s="2" t="s">
        <v>237</v>
      </c>
      <c r="F59">
        <v>2</v>
      </c>
      <c r="G59">
        <v>30</v>
      </c>
      <c r="H59">
        <v>1</v>
      </c>
      <c r="N59" s="83"/>
    </row>
    <row r="60" spans="1:14">
      <c r="A60" s="39"/>
      <c r="D60" s="12" t="s">
        <v>62</v>
      </c>
      <c r="F60" s="14">
        <f>SUM(F57:F59)</f>
        <v>3</v>
      </c>
      <c r="G60" s="14">
        <f>SUM(G57:G59)</f>
        <v>60</v>
      </c>
      <c r="H60" s="17">
        <f>AVERAGE(H57:H59)</f>
        <v>1</v>
      </c>
      <c r="I60" s="14"/>
      <c r="J60" s="42">
        <f>F60/3</f>
        <v>1</v>
      </c>
      <c r="K60" s="45"/>
      <c r="N60" s="83"/>
    </row>
    <row r="61" spans="1:14" ht="30">
      <c r="A61" s="27">
        <v>5</v>
      </c>
      <c r="B61" s="49" t="s">
        <v>243</v>
      </c>
      <c r="C61" s="49" t="s">
        <v>233</v>
      </c>
      <c r="D61" s="49" t="s">
        <v>372</v>
      </c>
      <c r="E61" s="2" t="s">
        <v>167</v>
      </c>
      <c r="F61" s="72"/>
      <c r="N61" s="83"/>
    </row>
    <row r="62" spans="1:14">
      <c r="A62" s="27"/>
      <c r="C62" s="49" t="s">
        <v>234</v>
      </c>
      <c r="E62" s="2" t="s">
        <v>168</v>
      </c>
      <c r="F62" s="2">
        <v>36</v>
      </c>
      <c r="N62" s="83"/>
    </row>
    <row r="63" spans="1:14">
      <c r="A63" s="27"/>
      <c r="C63" s="32" t="s">
        <v>171</v>
      </c>
      <c r="E63" s="2" t="s">
        <v>323</v>
      </c>
      <c r="F63" s="2">
        <v>16</v>
      </c>
      <c r="H63">
        <v>16</v>
      </c>
      <c r="N63" s="83"/>
    </row>
    <row r="64" spans="1:14">
      <c r="A64" s="27"/>
      <c r="D64" s="12" t="s">
        <v>62</v>
      </c>
      <c r="F64" s="14">
        <f>SUM(F59:F63)</f>
        <v>57</v>
      </c>
      <c r="G64" s="14">
        <f>SUM(G55)</f>
        <v>5</v>
      </c>
      <c r="H64" s="17">
        <f>AVERAGE(H61:H63)</f>
        <v>16</v>
      </c>
      <c r="I64" s="14"/>
      <c r="J64" s="42">
        <f>F64/6</f>
        <v>9.5</v>
      </c>
      <c r="K64" s="45"/>
      <c r="N64" s="83"/>
    </row>
    <row r="65" spans="1:14" ht="30">
      <c r="A65" s="27"/>
      <c r="D65" s="49" t="s">
        <v>373</v>
      </c>
      <c r="F65" s="82">
        <v>2019</v>
      </c>
      <c r="G65" s="82">
        <v>2022</v>
      </c>
      <c r="H65" s="82" t="s">
        <v>240</v>
      </c>
      <c r="N65" s="83"/>
    </row>
    <row r="66" spans="1:14">
      <c r="A66" s="27"/>
      <c r="E66" s="2" t="s">
        <v>167</v>
      </c>
      <c r="F66">
        <v>48</v>
      </c>
      <c r="G66">
        <v>85</v>
      </c>
      <c r="H66" s="65">
        <f>(G:G-F66)*100/F66</f>
        <v>77.083333333333329</v>
      </c>
      <c r="N66" s="83"/>
    </row>
    <row r="67" spans="1:14">
      <c r="A67" s="27"/>
      <c r="E67" s="2" t="s">
        <v>168</v>
      </c>
      <c r="F67">
        <v>0</v>
      </c>
      <c r="G67">
        <v>5</v>
      </c>
      <c r="N67" s="83"/>
    </row>
    <row r="68" spans="1:14">
      <c r="A68" s="27"/>
      <c r="E68" s="2" t="s">
        <v>323</v>
      </c>
      <c r="F68">
        <v>1</v>
      </c>
      <c r="G68">
        <v>2</v>
      </c>
      <c r="H68">
        <f>(G:G-F68)*100/F68</f>
        <v>100</v>
      </c>
      <c r="N68" s="83"/>
    </row>
    <row r="69" spans="1:14">
      <c r="A69" s="27"/>
      <c r="D69" s="12" t="s">
        <v>62</v>
      </c>
      <c r="F69" s="14">
        <f>SUM(F66:F68)</f>
        <v>49</v>
      </c>
      <c r="G69" s="14">
        <f>SUM(G66:G68)</f>
        <v>92</v>
      </c>
      <c r="H69" s="17">
        <f>AVERAGE(H66:H68)</f>
        <v>88.541666666666657</v>
      </c>
      <c r="I69" s="14"/>
      <c r="J69" s="42">
        <f>H69/20</f>
        <v>4.427083333333333</v>
      </c>
      <c r="K69" s="45"/>
      <c r="N69" s="83"/>
    </row>
    <row r="70" spans="1:14" ht="30">
      <c r="A70" s="27"/>
      <c r="D70" s="49" t="s">
        <v>426</v>
      </c>
      <c r="F70" s="82">
        <v>2019</v>
      </c>
      <c r="G70" s="82">
        <v>2022</v>
      </c>
      <c r="H70" s="82" t="s">
        <v>240</v>
      </c>
      <c r="N70" s="83"/>
    </row>
    <row r="71" spans="1:14">
      <c r="A71" s="27"/>
      <c r="E71" s="2" t="s">
        <v>167</v>
      </c>
      <c r="F71">
        <v>138</v>
      </c>
      <c r="G71">
        <v>204</v>
      </c>
      <c r="H71" s="65">
        <f>(G:G-F71)*100/F71</f>
        <v>47.826086956521742</v>
      </c>
      <c r="N71" s="83"/>
    </row>
    <row r="72" spans="1:14">
      <c r="A72" s="27"/>
      <c r="E72" s="2" t="s">
        <v>168</v>
      </c>
      <c r="F72">
        <v>6</v>
      </c>
      <c r="G72">
        <v>46</v>
      </c>
      <c r="H72" s="65">
        <f>(G72-F72)*100/F72</f>
        <v>666.66666666666663</v>
      </c>
      <c r="N72" s="83"/>
    </row>
    <row r="73" spans="1:14">
      <c r="A73" s="27"/>
      <c r="E73" s="2" t="s">
        <v>323</v>
      </c>
      <c r="F73">
        <v>9</v>
      </c>
      <c r="G73">
        <v>15</v>
      </c>
      <c r="H73" s="65">
        <f>(G73-F73)*100/F73</f>
        <v>66.666666666666671</v>
      </c>
      <c r="N73" s="83"/>
    </row>
    <row r="74" spans="1:14">
      <c r="A74" s="27"/>
      <c r="D74" s="12" t="s">
        <v>62</v>
      </c>
      <c r="F74" s="14">
        <f>SUM(F71:F73)</f>
        <v>153</v>
      </c>
      <c r="G74" s="14">
        <f>SUM(G71:G73)</f>
        <v>265</v>
      </c>
      <c r="H74" s="17">
        <f>AVERAGE(H71:H73)</f>
        <v>260.38647342995165</v>
      </c>
      <c r="I74" s="14"/>
      <c r="J74" s="42">
        <f>H74/30</f>
        <v>8.6795491143317225</v>
      </c>
      <c r="K74" s="45"/>
      <c r="N74" s="83"/>
    </row>
    <row r="75" spans="1:14" ht="30">
      <c r="A75" s="27"/>
      <c r="D75" s="49" t="s">
        <v>374</v>
      </c>
      <c r="F75" s="82">
        <v>2019</v>
      </c>
      <c r="G75" s="82">
        <v>2022</v>
      </c>
      <c r="H75" s="82" t="s">
        <v>240</v>
      </c>
      <c r="N75" s="83"/>
    </row>
    <row r="76" spans="1:14">
      <c r="A76" s="27"/>
      <c r="E76" s="2" t="s">
        <v>167</v>
      </c>
      <c r="F76">
        <v>49</v>
      </c>
      <c r="G76">
        <v>320</v>
      </c>
      <c r="H76" s="65">
        <f>(G:G-F76)*100/F76</f>
        <v>553.0612244897959</v>
      </c>
      <c r="N76" s="83"/>
    </row>
    <row r="77" spans="1:14">
      <c r="A77" s="27"/>
      <c r="E77" s="2" t="s">
        <v>168</v>
      </c>
      <c r="F77">
        <v>18</v>
      </c>
      <c r="G77">
        <v>36</v>
      </c>
      <c r="H77" s="65">
        <f>(G:G-F77)*100/F77</f>
        <v>100</v>
      </c>
      <c r="N77" s="83"/>
    </row>
    <row r="78" spans="1:14">
      <c r="A78" s="27"/>
      <c r="E78" s="2" t="s">
        <v>169</v>
      </c>
      <c r="F78">
        <v>6</v>
      </c>
      <c r="G78">
        <v>18</v>
      </c>
      <c r="H78">
        <f>(G78-F78)*100/F78</f>
        <v>200</v>
      </c>
      <c r="N78" s="83"/>
    </row>
    <row r="79" spans="1:14">
      <c r="A79" s="27"/>
      <c r="D79" s="12" t="s">
        <v>62</v>
      </c>
      <c r="F79" s="14">
        <f>SUM(F76:F78)</f>
        <v>73</v>
      </c>
      <c r="G79" s="14">
        <f>SUM(G76:G78)</f>
        <v>374</v>
      </c>
      <c r="H79" s="17">
        <f>AVERAGE(H76:H78)</f>
        <v>284.35374149659862</v>
      </c>
      <c r="I79" s="14"/>
      <c r="J79" s="42">
        <f>H79/15</f>
        <v>18.956916099773242</v>
      </c>
      <c r="K79" s="45"/>
      <c r="N79" s="83"/>
    </row>
    <row r="80" spans="1:14" ht="30">
      <c r="A80" s="27"/>
      <c r="D80" s="49" t="s">
        <v>375</v>
      </c>
      <c r="F80" s="82">
        <v>2019</v>
      </c>
      <c r="G80" s="82">
        <v>2022</v>
      </c>
      <c r="H80" s="82" t="s">
        <v>240</v>
      </c>
      <c r="N80" s="83"/>
    </row>
    <row r="81" spans="1:14">
      <c r="A81" s="27"/>
      <c r="E81" s="2" t="s">
        <v>167</v>
      </c>
      <c r="F81">
        <v>56</v>
      </c>
      <c r="G81">
        <v>231</v>
      </c>
      <c r="H81" s="65">
        <f>(G:G-F81)*100/F81</f>
        <v>312.5</v>
      </c>
      <c r="N81" s="83"/>
    </row>
    <row r="82" spans="1:14">
      <c r="A82" s="27"/>
      <c r="E82" s="2" t="s">
        <v>168</v>
      </c>
      <c r="F82">
        <v>0</v>
      </c>
      <c r="G82">
        <v>7</v>
      </c>
      <c r="N82" s="83"/>
    </row>
    <row r="83" spans="1:14">
      <c r="A83" s="27"/>
      <c r="E83" s="2" t="s">
        <v>169</v>
      </c>
      <c r="F83">
        <v>19</v>
      </c>
      <c r="G83">
        <v>29</v>
      </c>
      <c r="H83" s="70">
        <f>(G83-F83)*100/F83</f>
        <v>52.631578947368418</v>
      </c>
      <c r="N83" s="83"/>
    </row>
    <row r="84" spans="1:14">
      <c r="A84" s="27"/>
      <c r="E84" s="12"/>
      <c r="F84" s="14">
        <f>SUM(F81:F83)</f>
        <v>75</v>
      </c>
      <c r="G84" s="14">
        <f>SUM(G81:G83)</f>
        <v>267</v>
      </c>
      <c r="H84" s="17">
        <f>AVERAGE(H81:H83)</f>
        <v>182.56578947368422</v>
      </c>
      <c r="I84" s="14"/>
      <c r="J84" s="42">
        <f>H84/20</f>
        <v>9.1282894736842106</v>
      </c>
      <c r="K84" s="45"/>
      <c r="N84" s="83"/>
    </row>
    <row r="85" spans="1:14" ht="45">
      <c r="A85" s="50">
        <v>6</v>
      </c>
      <c r="B85" s="51" t="s">
        <v>245</v>
      </c>
      <c r="C85" s="51" t="s">
        <v>88</v>
      </c>
      <c r="D85" s="51" t="s">
        <v>376</v>
      </c>
      <c r="F85" s="82">
        <v>2019</v>
      </c>
      <c r="G85" s="82">
        <v>2022</v>
      </c>
      <c r="H85" s="82" t="s">
        <v>240</v>
      </c>
      <c r="N85" s="83"/>
    </row>
    <row r="86" spans="1:14">
      <c r="E86" s="2" t="s">
        <v>167</v>
      </c>
      <c r="F86" s="52"/>
      <c r="G86" s="52"/>
      <c r="H86" s="70">
        <v>41.67</v>
      </c>
      <c r="N86" s="83"/>
    </row>
    <row r="87" spans="1:14">
      <c r="E87" s="2" t="s">
        <v>168</v>
      </c>
      <c r="F87">
        <v>23</v>
      </c>
      <c r="G87">
        <v>36</v>
      </c>
      <c r="H87" s="70">
        <f t="shared" ref="H87" si="1">(G87-F87)*100/F87</f>
        <v>56.521739130434781</v>
      </c>
      <c r="N87" s="83"/>
    </row>
    <row r="88" spans="1:14">
      <c r="E88" s="2" t="s">
        <v>323</v>
      </c>
      <c r="F88">
        <v>6</v>
      </c>
      <c r="G88">
        <v>16</v>
      </c>
      <c r="H88" s="70">
        <f>(G88-F88)*100/F88</f>
        <v>166.66666666666666</v>
      </c>
      <c r="N88" s="83"/>
    </row>
    <row r="89" spans="1:14">
      <c r="E89" s="2" t="s">
        <v>348</v>
      </c>
      <c r="F89">
        <v>0</v>
      </c>
      <c r="G89">
        <v>1</v>
      </c>
      <c r="H89" s="70">
        <v>100</v>
      </c>
      <c r="K89" t="s">
        <v>349</v>
      </c>
      <c r="N89" s="83"/>
    </row>
    <row r="90" spans="1:14">
      <c r="D90" s="12" t="s">
        <v>62</v>
      </c>
      <c r="E90" s="12"/>
      <c r="F90" s="14">
        <f>SUM(F86:F89)</f>
        <v>29</v>
      </c>
      <c r="G90" s="14">
        <f>SUM(G86:G89)</f>
        <v>53</v>
      </c>
      <c r="H90" s="17">
        <f>AVERAGE(H86:H89)</f>
        <v>91.214601449275364</v>
      </c>
      <c r="I90" s="14"/>
      <c r="J90" s="42">
        <f>H90/20</f>
        <v>4.5607300724637678</v>
      </c>
      <c r="K90" s="45"/>
      <c r="N90" s="83"/>
    </row>
    <row r="91" spans="1:14" ht="30">
      <c r="D91" s="51" t="s">
        <v>377</v>
      </c>
      <c r="F91" s="82">
        <v>2019</v>
      </c>
      <c r="G91" s="82">
        <v>2022</v>
      </c>
      <c r="H91" s="82" t="s">
        <v>240</v>
      </c>
      <c r="N91" s="83"/>
    </row>
    <row r="92" spans="1:14">
      <c r="E92" s="2" t="s">
        <v>167</v>
      </c>
      <c r="F92" s="52"/>
      <c r="G92" s="52"/>
      <c r="H92" t="e">
        <f>G92-F92*100/F92</f>
        <v>#DIV/0!</v>
      </c>
      <c r="N92" s="83"/>
    </row>
    <row r="93" spans="1:14">
      <c r="E93" s="2" t="s">
        <v>168</v>
      </c>
      <c r="F93" s="83"/>
      <c r="G93" s="83"/>
      <c r="H93" t="e">
        <f t="shared" ref="H93" si="2">G93-F93*100/F93</f>
        <v>#DIV/0!</v>
      </c>
      <c r="N93" s="83"/>
    </row>
    <row r="94" spans="1:14">
      <c r="E94" s="2" t="s">
        <v>323</v>
      </c>
      <c r="F94">
        <v>7</v>
      </c>
      <c r="G94">
        <v>11</v>
      </c>
      <c r="H94" s="70">
        <f>(G94-F94)*100/F94</f>
        <v>57.142857142857146</v>
      </c>
      <c r="N94" s="83"/>
    </row>
    <row r="95" spans="1:14">
      <c r="D95" s="12" t="s">
        <v>62</v>
      </c>
      <c r="E95" s="12"/>
      <c r="F95" s="14">
        <f>SUM(F92:F94)</f>
        <v>7</v>
      </c>
      <c r="G95" s="14">
        <f>SUM(G92:G94)</f>
        <v>11</v>
      </c>
      <c r="H95" s="17">
        <f>H94</f>
        <v>57.142857142857146</v>
      </c>
      <c r="I95" s="14"/>
      <c r="J95" s="42">
        <f>H95/10</f>
        <v>5.7142857142857144</v>
      </c>
      <c r="K95" s="45"/>
      <c r="N95" s="83"/>
    </row>
    <row r="96" spans="1:14" ht="30">
      <c r="D96" s="51" t="s">
        <v>378</v>
      </c>
      <c r="F96" s="82">
        <v>2019</v>
      </c>
      <c r="G96" s="82">
        <v>2022</v>
      </c>
      <c r="H96" s="82" t="s">
        <v>240</v>
      </c>
      <c r="N96" s="83"/>
    </row>
    <row r="97" spans="4:14">
      <c r="E97" s="2" t="s">
        <v>167</v>
      </c>
      <c r="F97" s="52"/>
      <c r="G97" s="52"/>
      <c r="H97" t="e">
        <f>G97-F97*100/F97</f>
        <v>#DIV/0!</v>
      </c>
      <c r="N97" s="83"/>
    </row>
    <row r="98" spans="4:14">
      <c r="E98" s="2" t="s">
        <v>168</v>
      </c>
      <c r="H98" t="e">
        <f t="shared" ref="H98" si="3">G98-F98*100/F98</f>
        <v>#DIV/0!</v>
      </c>
      <c r="N98" s="83"/>
    </row>
    <row r="99" spans="4:14">
      <c r="E99" s="2" t="s">
        <v>169</v>
      </c>
      <c r="F99">
        <v>3</v>
      </c>
      <c r="G99">
        <v>5</v>
      </c>
      <c r="H99" s="65">
        <f>(G99-F99)*100/F99</f>
        <v>66.666666666666671</v>
      </c>
      <c r="N99" s="83"/>
    </row>
    <row r="100" spans="4:14">
      <c r="D100" s="12" t="s">
        <v>62</v>
      </c>
      <c r="E100" s="12"/>
      <c r="F100" s="14">
        <f>SUM(F97:F99)</f>
        <v>3</v>
      </c>
      <c r="G100" s="14">
        <f>SUM(G97:G99)</f>
        <v>5</v>
      </c>
      <c r="H100" s="17">
        <f>H99</f>
        <v>66.666666666666671</v>
      </c>
      <c r="I100" s="14"/>
      <c r="J100" s="42">
        <f>H100/10</f>
        <v>6.666666666666667</v>
      </c>
      <c r="K100" s="45"/>
      <c r="N100" s="83"/>
    </row>
    <row r="101" spans="4:14" ht="30">
      <c r="D101" s="51" t="s">
        <v>379</v>
      </c>
      <c r="F101" s="82">
        <v>2019</v>
      </c>
      <c r="G101" s="82">
        <v>2022</v>
      </c>
      <c r="H101" s="82" t="s">
        <v>240</v>
      </c>
      <c r="N101" s="83"/>
    </row>
    <row r="102" spans="4:14">
      <c r="E102" s="2" t="s">
        <v>167</v>
      </c>
      <c r="F102" t="s">
        <v>239</v>
      </c>
      <c r="G102" t="s">
        <v>244</v>
      </c>
      <c r="H102" t="e">
        <f>G102-F102</f>
        <v>#VALUE!</v>
      </c>
      <c r="N102" s="83"/>
    </row>
    <row r="103" spans="4:14">
      <c r="E103" s="2" t="s">
        <v>168</v>
      </c>
      <c r="F103" t="s">
        <v>239</v>
      </c>
      <c r="G103" t="s">
        <v>244</v>
      </c>
      <c r="H103" t="e">
        <f t="shared" ref="H103:H104" si="4">G103-F103*100/F103</f>
        <v>#VALUE!</v>
      </c>
      <c r="N103" s="83"/>
    </row>
    <row r="104" spans="4:14">
      <c r="E104" s="2" t="s">
        <v>169</v>
      </c>
      <c r="F104" t="s">
        <v>239</v>
      </c>
      <c r="G104" t="s">
        <v>244</v>
      </c>
      <c r="H104" t="e">
        <f t="shared" si="4"/>
        <v>#VALUE!</v>
      </c>
      <c r="N104" s="83"/>
    </row>
    <row r="105" spans="4:14">
      <c r="E105" s="12"/>
      <c r="F105" s="14">
        <f>SUM(F102:F104)</f>
        <v>0</v>
      </c>
      <c r="G105" s="14">
        <f>SUM(G102:G104)</f>
        <v>0</v>
      </c>
      <c r="H105" s="17" t="e">
        <f>AVERAGE(H102:H104)</f>
        <v>#VALUE!</v>
      </c>
      <c r="I105" s="14"/>
      <c r="J105" s="42" t="e">
        <f>H105</f>
        <v>#VALUE!</v>
      </c>
      <c r="K105" s="45"/>
      <c r="N105" s="83"/>
    </row>
    <row r="106" spans="4:14" ht="45">
      <c r="D106" s="51" t="s">
        <v>380</v>
      </c>
      <c r="F106" s="82">
        <v>2019</v>
      </c>
      <c r="G106" s="82">
        <v>2022</v>
      </c>
      <c r="H106" s="82" t="s">
        <v>240</v>
      </c>
      <c r="N106" s="83"/>
    </row>
    <row r="107" spans="4:14">
      <c r="E107" s="2" t="s">
        <v>167</v>
      </c>
      <c r="F107" t="s">
        <v>239</v>
      </c>
      <c r="G107" t="s">
        <v>244</v>
      </c>
      <c r="H107" t="e">
        <f>G107-F107*100/F107</f>
        <v>#VALUE!</v>
      </c>
      <c r="N107" s="83"/>
    </row>
    <row r="108" spans="4:14">
      <c r="E108" s="2" t="s">
        <v>168</v>
      </c>
      <c r="F108" t="s">
        <v>239</v>
      </c>
      <c r="G108" t="s">
        <v>244</v>
      </c>
      <c r="H108" t="e">
        <f t="shared" ref="H108:H109" si="5">G108-F108*100/F108</f>
        <v>#VALUE!</v>
      </c>
      <c r="N108" s="83"/>
    </row>
    <row r="109" spans="4:14">
      <c r="E109" s="2" t="s">
        <v>169</v>
      </c>
      <c r="F109" t="s">
        <v>239</v>
      </c>
      <c r="G109" t="s">
        <v>244</v>
      </c>
      <c r="H109" t="e">
        <f t="shared" si="5"/>
        <v>#VALUE!</v>
      </c>
      <c r="N109" s="83"/>
    </row>
    <row r="110" spans="4:14">
      <c r="E110" s="12"/>
      <c r="F110" s="14">
        <f>SUM(F107:F109)</f>
        <v>0</v>
      </c>
      <c r="G110" s="14">
        <f>SUM(G107:G109)</f>
        <v>0</v>
      </c>
      <c r="H110" s="17" t="e">
        <f>AVERAGE(H107:H109)</f>
        <v>#VALUE!</v>
      </c>
      <c r="I110" s="14"/>
      <c r="J110" s="42" t="e">
        <f>H110</f>
        <v>#VALUE!</v>
      </c>
      <c r="K110" s="45"/>
      <c r="N110" s="83"/>
    </row>
  </sheetData>
  <hyperlinks>
    <hyperlink ref="L6" r:id="rId1" location="/"/>
    <hyperlink ref="K20" r:id="rId2"/>
    <hyperlink ref="K17" r:id="rId3"/>
    <hyperlink ref="K25" r:id="rId4"/>
    <hyperlink ref="K26" r:id="rId5"/>
    <hyperlink ref="K28" r:id="rId6"/>
    <hyperlink ref="K27" r:id="rId7"/>
    <hyperlink ref="K23" r:id="rId8"/>
    <hyperlink ref="K31" r:id="rId9"/>
    <hyperlink ref="K30" r:id="rId10"/>
    <hyperlink ref="K32" r:id="rId11"/>
    <hyperlink ref="K46" r:id="rId12"/>
    <hyperlink ref="K45" r:id="rId13"/>
    <hyperlink ref="K13" r:id="rId14"/>
    <hyperlink ref="K44" r:id="rId15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55" zoomScale="150" zoomScaleNormal="150" zoomScalePageLayoutView="150" workbookViewId="0">
      <selection activeCell="E63" sqref="E63"/>
    </sheetView>
  </sheetViews>
  <sheetFormatPr baseColWidth="10" defaultRowHeight="15" x14ac:dyDescent="0"/>
  <cols>
    <col min="2" max="2" width="42.5" customWidth="1"/>
    <col min="3" max="3" width="13.6640625" bestFit="1" customWidth="1"/>
    <col min="4" max="4" width="15.33203125" bestFit="1" customWidth="1"/>
  </cols>
  <sheetData>
    <row r="1" spans="1:4">
      <c r="A1" s="54" t="s">
        <v>260</v>
      </c>
      <c r="B1" s="54"/>
      <c r="C1" s="54"/>
      <c r="D1" s="54"/>
    </row>
    <row r="2" spans="1:4">
      <c r="A2" s="54" t="s">
        <v>257</v>
      </c>
      <c r="B2" s="54" t="s">
        <v>0</v>
      </c>
      <c r="C2" s="54" t="s">
        <v>261</v>
      </c>
      <c r="D2" s="54" t="s">
        <v>262</v>
      </c>
    </row>
    <row r="3" spans="1:4" ht="30">
      <c r="A3" s="6" t="s">
        <v>258</v>
      </c>
      <c r="B3" s="4" t="s">
        <v>259</v>
      </c>
      <c r="C3" s="55">
        <f>'Short term impact'!F19</f>
        <v>16</v>
      </c>
      <c r="D3" s="55">
        <f>'Short term impact'!J19</f>
        <v>1.6</v>
      </c>
    </row>
    <row r="4" spans="1:4">
      <c r="A4" s="6" t="s">
        <v>263</v>
      </c>
      <c r="B4" s="4" t="s">
        <v>267</v>
      </c>
      <c r="C4" s="55">
        <f>'Short term impact'!F23</f>
        <v>3</v>
      </c>
      <c r="D4" s="55">
        <f>'Short term impact'!J23</f>
        <v>3</v>
      </c>
    </row>
    <row r="5" spans="1:4">
      <c r="A5" s="6" t="s">
        <v>266</v>
      </c>
      <c r="B5" s="2" t="s">
        <v>45</v>
      </c>
      <c r="C5" s="55">
        <f>'Short term impact'!F25</f>
        <v>1</v>
      </c>
      <c r="D5" s="55">
        <f>'Short term impact'!J25</f>
        <v>1</v>
      </c>
    </row>
    <row r="6" spans="1:4">
      <c r="A6" s="6" t="s">
        <v>268</v>
      </c>
      <c r="B6" t="s">
        <v>269</v>
      </c>
      <c r="C6" s="55">
        <f>'Short term impact'!F28</f>
        <v>2</v>
      </c>
      <c r="D6" s="55">
        <f>'Short term impact'!J28</f>
        <v>1</v>
      </c>
    </row>
    <row r="7" spans="1:4">
      <c r="A7" s="6" t="s">
        <v>272</v>
      </c>
      <c r="B7" t="s">
        <v>273</v>
      </c>
      <c r="C7" s="55">
        <f>'Short term impact'!F36</f>
        <v>7</v>
      </c>
      <c r="D7" s="55">
        <f>'Short term impact'!J36</f>
        <v>3.5</v>
      </c>
    </row>
    <row r="8" spans="1:4" ht="30">
      <c r="A8" s="41" t="s">
        <v>274</v>
      </c>
      <c r="B8" s="4" t="s">
        <v>275</v>
      </c>
      <c r="C8" s="55">
        <f>'Short term impact'!F41</f>
        <v>5</v>
      </c>
      <c r="D8" s="55">
        <f>'Short term impact'!J41</f>
        <v>2.5</v>
      </c>
    </row>
    <row r="9" spans="1:4">
      <c r="A9" s="41" t="s">
        <v>276</v>
      </c>
      <c r="B9" s="4" t="s">
        <v>277</v>
      </c>
      <c r="C9" s="55">
        <f>'Short term impact'!G43</f>
        <v>179</v>
      </c>
      <c r="D9" s="55">
        <f>'Short term impact'!J43</f>
        <v>8.9499999999999993</v>
      </c>
    </row>
    <row r="10" spans="1:4">
      <c r="A10" s="41" t="s">
        <v>278</v>
      </c>
      <c r="B10" s="4" t="s">
        <v>279</v>
      </c>
      <c r="C10" s="55">
        <f>'Short term impact'!G45</f>
        <v>100</v>
      </c>
      <c r="D10" s="55">
        <f>'Short term impact'!J45</f>
        <v>1</v>
      </c>
    </row>
    <row r="11" spans="1:4">
      <c r="A11" s="20" t="s">
        <v>281</v>
      </c>
      <c r="B11" s="4" t="s">
        <v>280</v>
      </c>
      <c r="C11" s="55">
        <f>'Short term impact'!F51</f>
        <v>5</v>
      </c>
      <c r="D11" s="57">
        <f>'Short term impact'!J51</f>
        <v>1.6666666666666667</v>
      </c>
    </row>
    <row r="12" spans="1:4">
      <c r="A12" s="20" t="s">
        <v>282</v>
      </c>
      <c r="B12" s="4" t="s">
        <v>286</v>
      </c>
      <c r="C12" s="55">
        <f>'Short term impact'!F55</f>
        <v>3</v>
      </c>
      <c r="D12" s="57">
        <f>'Short term impact'!J55</f>
        <v>1</v>
      </c>
    </row>
    <row r="13" spans="1:4">
      <c r="A13" s="20" t="s">
        <v>290</v>
      </c>
      <c r="B13" s="4" t="s">
        <v>291</v>
      </c>
      <c r="C13" s="61">
        <f>'Short term impact'!F59</f>
        <v>3</v>
      </c>
      <c r="D13" s="62">
        <f>'Short term impact'!J59</f>
        <v>1</v>
      </c>
    </row>
    <row r="14" spans="1:4" ht="30">
      <c r="A14" s="20" t="s">
        <v>288</v>
      </c>
      <c r="B14" s="4" t="s">
        <v>292</v>
      </c>
      <c r="C14" s="75">
        <f>'Short term impact'!F63</f>
        <v>4</v>
      </c>
      <c r="D14" s="76">
        <f>'Short term impact'!J63</f>
        <v>1.3333333333333333</v>
      </c>
    </row>
    <row r="15" spans="1:4">
      <c r="A15" s="20" t="s">
        <v>289</v>
      </c>
      <c r="B15" s="4" t="s">
        <v>294</v>
      </c>
      <c r="C15" s="59">
        <f>'Short term impact'!F67</f>
        <v>1</v>
      </c>
      <c r="D15" s="60">
        <f>'Short term impact'!J67</f>
        <v>0.33333333333333331</v>
      </c>
    </row>
    <row r="16" spans="1:4">
      <c r="A16" s="25" t="s">
        <v>253</v>
      </c>
      <c r="B16" s="4" t="s">
        <v>296</v>
      </c>
      <c r="C16" s="55">
        <f>'Short term impact'!F80</f>
        <v>377</v>
      </c>
      <c r="D16" s="57">
        <f>'Short term impact'!J80</f>
        <v>1.508</v>
      </c>
    </row>
    <row r="17" spans="1:4" ht="30">
      <c r="A17" s="25" t="s">
        <v>254</v>
      </c>
      <c r="B17" s="4" t="s">
        <v>297</v>
      </c>
      <c r="C17" s="55">
        <f>'Short term impact'!F83</f>
        <v>2</v>
      </c>
      <c r="D17" s="57">
        <f>'Short term impact'!J83</f>
        <v>1</v>
      </c>
    </row>
    <row r="18" spans="1:4" ht="30">
      <c r="A18" s="25" t="s">
        <v>295</v>
      </c>
      <c r="B18" s="4" t="s">
        <v>298</v>
      </c>
      <c r="C18" s="55">
        <f>'Short term impact'!F86</f>
        <v>9.5</v>
      </c>
      <c r="D18" s="57">
        <f>'Short term impact'!J86</f>
        <v>0.12179487179487179</v>
      </c>
    </row>
    <row r="19" spans="1:4" ht="30">
      <c r="A19" s="22" t="s">
        <v>299</v>
      </c>
      <c r="B19" s="4" t="s">
        <v>304</v>
      </c>
      <c r="C19" s="55">
        <f>'Short term impact'!F90</f>
        <v>2</v>
      </c>
      <c r="D19" s="57">
        <f>'Short term impact'!J90</f>
        <v>0.66666666666666663</v>
      </c>
    </row>
    <row r="20" spans="1:4" ht="30">
      <c r="A20" s="22" t="s">
        <v>300</v>
      </c>
      <c r="B20" s="2" t="s">
        <v>306</v>
      </c>
      <c r="C20" s="55">
        <f>'Short term impact'!F94</f>
        <v>3</v>
      </c>
      <c r="D20" s="57">
        <f>'Short term impact'!J94</f>
        <v>1</v>
      </c>
    </row>
    <row r="21" spans="1:4">
      <c r="A21" s="22" t="s">
        <v>301</v>
      </c>
      <c r="B21" t="s">
        <v>307</v>
      </c>
      <c r="C21" s="55">
        <f>'Short term impact'!$F$102</f>
        <v>6</v>
      </c>
      <c r="D21" s="57">
        <f>'Short term impact'!$J$102</f>
        <v>1.5</v>
      </c>
    </row>
    <row r="22" spans="1:4">
      <c r="A22" s="22" t="s">
        <v>302</v>
      </c>
      <c r="B22" t="s">
        <v>310</v>
      </c>
      <c r="C22" s="55">
        <f>'Short term impact'!G104</f>
        <v>186</v>
      </c>
      <c r="D22" s="57">
        <f>'Short term impact'!J104</f>
        <v>4.6500000000000004</v>
      </c>
    </row>
    <row r="23" spans="1:4" ht="30">
      <c r="A23" s="22" t="s">
        <v>308</v>
      </c>
      <c r="B23" s="2" t="s">
        <v>309</v>
      </c>
      <c r="C23" s="55">
        <f>'Short term impact'!$F$108</f>
        <v>0</v>
      </c>
      <c r="D23" s="57">
        <f>'Short term impact'!$J$108</f>
        <v>0</v>
      </c>
    </row>
    <row r="24" spans="1:4" ht="30">
      <c r="A24" s="22" t="s">
        <v>311</v>
      </c>
      <c r="B24" s="2" t="s">
        <v>314</v>
      </c>
      <c r="C24" s="55">
        <f>'Short term impact'!F111</f>
        <v>9.5</v>
      </c>
      <c r="D24" s="57">
        <f>'Short term impact'!J111</f>
        <v>0.12179487179487179</v>
      </c>
    </row>
    <row r="25" spans="1:4">
      <c r="A25" s="22" t="s">
        <v>312</v>
      </c>
      <c r="B25" s="2" t="s">
        <v>321</v>
      </c>
      <c r="C25" s="55">
        <f>'Short term impact'!F113</f>
        <v>12.5</v>
      </c>
      <c r="D25" s="57">
        <f>'Short term impact'!J113</f>
        <v>4.166666666666667</v>
      </c>
    </row>
    <row r="26" spans="1:4" ht="45">
      <c r="A26" s="22" t="s">
        <v>313</v>
      </c>
      <c r="B26" s="4" t="s">
        <v>322</v>
      </c>
      <c r="C26" s="55">
        <f>'Short term impact'!H118</f>
        <v>164.28571428571431</v>
      </c>
      <c r="D26" s="57">
        <f>'Short term impact'!J118</f>
        <v>16.428571428571431</v>
      </c>
    </row>
    <row r="27" spans="1:4" ht="28">
      <c r="A27" s="31" t="s">
        <v>324</v>
      </c>
      <c r="B27" s="33" t="s">
        <v>328</v>
      </c>
      <c r="C27" s="55">
        <f>'Short term impact'!F122</f>
        <v>3</v>
      </c>
      <c r="D27" s="57">
        <f>'Short term impact'!J122</f>
        <v>1</v>
      </c>
    </row>
    <row r="28" spans="1:4" ht="28">
      <c r="A28" s="31" t="s">
        <v>325</v>
      </c>
      <c r="B28" s="33" t="s">
        <v>329</v>
      </c>
      <c r="C28" s="60">
        <f>'Short term impact'!F127</f>
        <v>0</v>
      </c>
      <c r="D28" s="60">
        <f>'Short term impact'!J127</f>
        <v>0</v>
      </c>
    </row>
    <row r="29" spans="1:4" ht="28">
      <c r="A29" s="31" t="s">
        <v>326</v>
      </c>
      <c r="B29" s="33" t="s">
        <v>330</v>
      </c>
      <c r="C29" s="67">
        <f>'Short term impact'!F131</f>
        <v>0</v>
      </c>
      <c r="D29" s="60">
        <f>'Short term impact'!J131</f>
        <v>0</v>
      </c>
    </row>
    <row r="30" spans="1:4">
      <c r="A30" s="31" t="s">
        <v>327</v>
      </c>
      <c r="B30" s="33" t="s">
        <v>333</v>
      </c>
      <c r="C30" s="66">
        <f>'Short term impact'!H136</f>
        <v>142.36111111111111</v>
      </c>
      <c r="D30" s="57">
        <f>'Short term impact'!J136</f>
        <v>7.1180555555555554</v>
      </c>
    </row>
    <row r="31" spans="1:4">
      <c r="A31" s="31" t="s">
        <v>332</v>
      </c>
      <c r="B31" s="33" t="s">
        <v>334</v>
      </c>
      <c r="C31" s="66">
        <f>'Short term impact'!H141</f>
        <v>326.94633408919123</v>
      </c>
      <c r="D31" s="57">
        <f>'Short term impact'!J141</f>
        <v>16.347316704459562</v>
      </c>
    </row>
    <row r="32" spans="1:4">
      <c r="C32" s="55"/>
      <c r="D32" s="55"/>
    </row>
    <row r="33" spans="1:5">
      <c r="B33" s="33" t="s">
        <v>342</v>
      </c>
      <c r="C33" s="55"/>
      <c r="D33" s="55">
        <f>COUNTIF(D3:D31,"&gt;1")</f>
        <v>14</v>
      </c>
    </row>
    <row r="34" spans="1:5">
      <c r="B34" s="33" t="s">
        <v>343</v>
      </c>
      <c r="D34" s="68">
        <f>COUNTIF(D3:D31,"=1")</f>
        <v>8</v>
      </c>
    </row>
    <row r="35" spans="1:5">
      <c r="B35" s="33" t="s">
        <v>62</v>
      </c>
      <c r="D35" s="68">
        <f>D33+D34</f>
        <v>22</v>
      </c>
      <c r="E35">
        <f>D35*100/29</f>
        <v>75.862068965517238</v>
      </c>
    </row>
    <row r="36" spans="1:5">
      <c r="B36" s="33" t="s">
        <v>351</v>
      </c>
      <c r="D36" s="68">
        <f>COUNTIF(D3:D31,"&lt;1")</f>
        <v>7</v>
      </c>
    </row>
    <row r="37" spans="1:5">
      <c r="B37" s="33" t="s">
        <v>350</v>
      </c>
      <c r="D37" s="69">
        <f>AVERAGE(D3:D31)</f>
        <v>2.879731037891136</v>
      </c>
    </row>
    <row r="40" spans="1:5">
      <c r="A40" s="54" t="s">
        <v>359</v>
      </c>
      <c r="B40" s="54"/>
      <c r="C40" s="54"/>
      <c r="D40" s="54"/>
      <c r="E40" s="54" t="s">
        <v>434</v>
      </c>
    </row>
    <row r="41" spans="1:5">
      <c r="A41" s="54" t="s">
        <v>257</v>
      </c>
      <c r="B41" s="54" t="s">
        <v>0</v>
      </c>
      <c r="C41" s="54" t="s">
        <v>261</v>
      </c>
      <c r="D41" s="54" t="s">
        <v>262</v>
      </c>
      <c r="E41" s="54" t="s">
        <v>435</v>
      </c>
    </row>
    <row r="42" spans="1:5" ht="45">
      <c r="A42" s="6" t="s">
        <v>381</v>
      </c>
      <c r="B42" s="4" t="s">
        <v>403</v>
      </c>
      <c r="C42" s="71">
        <f>'Long term impact'!F8</f>
        <v>4</v>
      </c>
      <c r="D42" s="80">
        <f>'Long term impact'!J8</f>
        <v>2</v>
      </c>
    </row>
    <row r="43" spans="1:5">
      <c r="A43" s="6" t="s">
        <v>382</v>
      </c>
      <c r="B43" s="4" t="s">
        <v>404</v>
      </c>
      <c r="C43" s="71">
        <f>'Long term impact'!F12</f>
        <v>0</v>
      </c>
      <c r="D43" s="80">
        <f>'Long term impact'!J12</f>
        <v>0</v>
      </c>
      <c r="E43" s="88">
        <f>AVERAGE(D42:D43)</f>
        <v>1</v>
      </c>
    </row>
    <row r="44" spans="1:5" ht="30">
      <c r="A44" s="41" t="s">
        <v>383</v>
      </c>
      <c r="B44" s="4" t="s">
        <v>405</v>
      </c>
      <c r="C44" s="71">
        <f>'Long term impact'!F22</f>
        <v>9</v>
      </c>
      <c r="D44" s="80">
        <f>'Long term impact'!J22</f>
        <v>3</v>
      </c>
    </row>
    <row r="45" spans="1:5" ht="30">
      <c r="A45" s="41" t="s">
        <v>384</v>
      </c>
      <c r="B45" s="4" t="s">
        <v>406</v>
      </c>
      <c r="C45" s="71">
        <f>'Long term impact'!F24</f>
        <v>1</v>
      </c>
      <c r="D45" s="80">
        <f>'Long term impact'!J24</f>
        <v>0.33333333333333331</v>
      </c>
    </row>
    <row r="46" spans="1:5">
      <c r="A46" s="41" t="s">
        <v>385</v>
      </c>
      <c r="B46" s="4" t="s">
        <v>407</v>
      </c>
      <c r="C46" s="71">
        <f>'Long term impact'!F29</f>
        <v>5</v>
      </c>
      <c r="D46" s="80">
        <f>'Long term impact'!J29</f>
        <v>1.6666666666666667</v>
      </c>
      <c r="E46" s="88">
        <f>AVERAGE(D44:D46)</f>
        <v>1.6666666666666667</v>
      </c>
    </row>
    <row r="47" spans="1:5" ht="45">
      <c r="A47" s="20" t="s">
        <v>386</v>
      </c>
      <c r="B47" s="4" t="s">
        <v>408</v>
      </c>
      <c r="C47" s="71">
        <f>'Long term impact'!F33</f>
        <v>77</v>
      </c>
      <c r="D47" s="80">
        <v>1</v>
      </c>
    </row>
    <row r="48" spans="1:5" ht="30">
      <c r="A48" s="20" t="s">
        <v>387</v>
      </c>
      <c r="B48" s="4" t="s">
        <v>409</v>
      </c>
      <c r="C48" s="71">
        <f>'Long term impact'!F38</f>
        <v>8</v>
      </c>
      <c r="D48" s="80">
        <f>'Long term impact'!J38</f>
        <v>7.5</v>
      </c>
    </row>
    <row r="49" spans="1:5" ht="30">
      <c r="A49" s="20" t="s">
        <v>388</v>
      </c>
      <c r="B49" s="4" t="s">
        <v>410</v>
      </c>
      <c r="C49" s="61">
        <f>'Long term impact'!F43</f>
        <v>29</v>
      </c>
      <c r="D49" s="81">
        <f>'Long term impact'!J43</f>
        <v>5.5797101449275361</v>
      </c>
      <c r="E49" s="88">
        <f>AVERAGE(D47:D49)</f>
        <v>4.6932367149758454</v>
      </c>
    </row>
    <row r="50" spans="1:5" ht="30">
      <c r="A50" s="25" t="s">
        <v>389</v>
      </c>
      <c r="B50" s="4" t="s">
        <v>411</v>
      </c>
      <c r="C50" s="71">
        <f>'Long term impact'!F47</f>
        <v>377</v>
      </c>
      <c r="D50" s="80">
        <f>'Long term impact'!J47</f>
        <v>1</v>
      </c>
    </row>
    <row r="51" spans="1:5" ht="30">
      <c r="A51" s="25" t="s">
        <v>390</v>
      </c>
      <c r="B51" s="4" t="s">
        <v>412</v>
      </c>
      <c r="C51" s="71">
        <f>'Long term impact'!H52</f>
        <v>0</v>
      </c>
      <c r="D51" s="80">
        <f>'Long term impact'!J52</f>
        <v>0</v>
      </c>
    </row>
    <row r="52" spans="1:5" ht="30">
      <c r="A52" s="25" t="s">
        <v>391</v>
      </c>
      <c r="B52" s="4" t="s">
        <v>413</v>
      </c>
      <c r="C52" s="71">
        <f>'Long term impact'!F56</f>
        <v>2</v>
      </c>
      <c r="D52" s="80">
        <f>'Long term impact'!J56</f>
        <v>0.66666666666666663</v>
      </c>
    </row>
    <row r="53" spans="1:5" ht="30">
      <c r="A53" s="25" t="s">
        <v>392</v>
      </c>
      <c r="B53" s="4" t="s">
        <v>414</v>
      </c>
      <c r="C53" s="71">
        <f>'Long term impact'!F60</f>
        <v>3</v>
      </c>
      <c r="D53" s="80">
        <f>'Long term impact'!J60</f>
        <v>1</v>
      </c>
      <c r="E53" s="88">
        <f>AVERAGE(D50:D53)</f>
        <v>0.66666666666666663</v>
      </c>
    </row>
    <row r="54" spans="1:5" ht="30">
      <c r="A54" s="78" t="s">
        <v>393</v>
      </c>
      <c r="B54" s="2" t="s">
        <v>415</v>
      </c>
      <c r="C54" s="71">
        <f>'Long term impact'!F64</f>
        <v>57</v>
      </c>
      <c r="D54" s="80">
        <f>'Long term impact'!J64</f>
        <v>9.5</v>
      </c>
    </row>
    <row r="55" spans="1:5">
      <c r="A55" s="78" t="s">
        <v>394</v>
      </c>
      <c r="B55" t="s">
        <v>416</v>
      </c>
      <c r="C55" s="80">
        <f>'Long term impact'!H69</f>
        <v>88.541666666666657</v>
      </c>
      <c r="D55" s="80">
        <f>'Long term impact'!J69</f>
        <v>4.427083333333333</v>
      </c>
    </row>
    <row r="56" spans="1:5">
      <c r="A56" s="78" t="s">
        <v>395</v>
      </c>
      <c r="B56" t="s">
        <v>417</v>
      </c>
      <c r="C56" s="80">
        <f>'Long term impact'!H74</f>
        <v>260.38647342995165</v>
      </c>
      <c r="D56" s="80">
        <f>'Long term impact'!J74</f>
        <v>8.6795491143317225</v>
      </c>
    </row>
    <row r="57" spans="1:5" ht="30">
      <c r="A57" s="78" t="s">
        <v>396</v>
      </c>
      <c r="B57" s="2" t="s">
        <v>418</v>
      </c>
      <c r="C57" s="80">
        <f>'Long term impact'!H79</f>
        <v>284.35374149659862</v>
      </c>
      <c r="D57" s="80">
        <f>'Long term impact'!J79</f>
        <v>18.956916099773242</v>
      </c>
    </row>
    <row r="58" spans="1:5" ht="19" customHeight="1">
      <c r="A58" s="78" t="s">
        <v>397</v>
      </c>
      <c r="B58" s="4" t="s">
        <v>419</v>
      </c>
      <c r="C58" s="80">
        <f>'Long term impact'!H84</f>
        <v>182.56578947368422</v>
      </c>
      <c r="D58" s="80">
        <f>'Long term impact'!J84</f>
        <v>9.1282894736842106</v>
      </c>
      <c r="E58" s="65">
        <f>AVERAGE(D54:D58)</f>
        <v>10.138367604224502</v>
      </c>
    </row>
    <row r="59" spans="1:5" ht="28">
      <c r="A59" s="31" t="s">
        <v>398</v>
      </c>
      <c r="B59" s="33" t="s">
        <v>420</v>
      </c>
      <c r="C59" s="80">
        <f>'Long term impact'!H90</f>
        <v>91.214601449275364</v>
      </c>
      <c r="D59" s="80">
        <f>'Long term impact'!J90</f>
        <v>4.5607300724637678</v>
      </c>
    </row>
    <row r="60" spans="1:5" ht="28">
      <c r="A60" s="31" t="s">
        <v>399</v>
      </c>
      <c r="B60" s="33" t="s">
        <v>421</v>
      </c>
      <c r="C60" s="62">
        <f>'Long term impact'!H95</f>
        <v>57.142857142857146</v>
      </c>
      <c r="D60" s="81">
        <f>'Long term impact'!J95</f>
        <v>5.7142857142857144</v>
      </c>
    </row>
    <row r="61" spans="1:5" ht="28">
      <c r="A61" s="31" t="s">
        <v>400</v>
      </c>
      <c r="B61" s="33" t="s">
        <v>422</v>
      </c>
      <c r="C61" s="84">
        <f>'Long term impact'!H100</f>
        <v>66.666666666666671</v>
      </c>
      <c r="D61" s="81">
        <f>'Long term impact'!J100</f>
        <v>6.666666666666667</v>
      </c>
    </row>
    <row r="62" spans="1:5">
      <c r="A62" s="31" t="s">
        <v>401</v>
      </c>
      <c r="B62" s="33" t="s">
        <v>423</v>
      </c>
      <c r="C62" s="66" t="e">
        <f>'Long term impact'!H105</f>
        <v>#VALUE!</v>
      </c>
      <c r="D62" s="80" t="e">
        <f>'Long term impact'!J105</f>
        <v>#VALUE!</v>
      </c>
    </row>
    <row r="63" spans="1:5" ht="28">
      <c r="A63" s="31" t="s">
        <v>402</v>
      </c>
      <c r="B63" s="33" t="s">
        <v>424</v>
      </c>
      <c r="C63" s="66" t="e">
        <f>'Long term impact'!H110</f>
        <v>#VALUE!</v>
      </c>
      <c r="D63" s="80" t="e">
        <f>'Long term impact'!J110</f>
        <v>#VALUE!</v>
      </c>
      <c r="E63" s="88">
        <f>AVERAGE(D59:D61)</f>
        <v>5.64722748447205</v>
      </c>
    </row>
    <row r="64" spans="1:5">
      <c r="C64" s="71"/>
      <c r="D64" s="71"/>
    </row>
    <row r="65" spans="2:5">
      <c r="B65" s="33" t="s">
        <v>342</v>
      </c>
      <c r="C65" s="71"/>
      <c r="D65" s="71">
        <f>COUNTIF(D42:D63,"&gt;1")</f>
        <v>13</v>
      </c>
    </row>
    <row r="66" spans="2:5">
      <c r="B66" s="33" t="s">
        <v>343</v>
      </c>
      <c r="D66" s="68">
        <f>COUNTIF(D42:D63,"=1")</f>
        <v>3</v>
      </c>
    </row>
    <row r="67" spans="2:5">
      <c r="B67" s="33" t="s">
        <v>62</v>
      </c>
      <c r="D67" s="68">
        <f>D65+D66</f>
        <v>16</v>
      </c>
      <c r="E67" s="65">
        <f>D67*100/22</f>
        <v>72.727272727272734</v>
      </c>
    </row>
    <row r="68" spans="2:5">
      <c r="B68" s="33" t="s">
        <v>351</v>
      </c>
      <c r="D68" s="68">
        <f>COUNTIF(D42:D63,"&lt;1")</f>
        <v>4</v>
      </c>
    </row>
    <row r="69" spans="2:5">
      <c r="B69" s="33" t="s">
        <v>431</v>
      </c>
      <c r="D69" s="68">
        <f>COUNTIF(D43:D64,"#¡VALOR!")</f>
        <v>2</v>
      </c>
      <c r="E69" t="s">
        <v>432</v>
      </c>
    </row>
    <row r="70" spans="2:5">
      <c r="B70" s="33" t="s">
        <v>350</v>
      </c>
      <c r="D70" s="69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Short term impact</vt:lpstr>
      <vt:lpstr>Long term impact</vt:lpstr>
      <vt:lpstr>Overall values</vt:lpstr>
    </vt:vector>
  </TitlesOfParts>
  <Company>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hh</dc:creator>
  <cp:lastModifiedBy>Apple hh</cp:lastModifiedBy>
  <dcterms:created xsi:type="dcterms:W3CDTF">2022-10-24T13:58:07Z</dcterms:created>
  <dcterms:modified xsi:type="dcterms:W3CDTF">2022-12-21T20:13:24Z</dcterms:modified>
</cp:coreProperties>
</file>